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-460" windowWidth="25600" windowHeight="16000" tabRatio="500"/>
  </bookViews>
  <sheets>
    <sheet name="Calculator" sheetId="5" r:id="rId1"/>
    <sheet name="grade0" sheetId="1" state="hidden" r:id="rId2"/>
    <sheet name="grade1" sheetId="2" state="hidden" r:id="rId3"/>
    <sheet name="grade2" sheetId="3" state="hidden" r:id="rId4"/>
    <sheet name="grade3" sheetId="4" state="hidden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5" l="1"/>
  <c r="H23" i="5"/>
  <c r="I23" i="5"/>
  <c r="J23" i="5"/>
  <c r="K23" i="5"/>
  <c r="Q2" i="1"/>
  <c r="Q2" i="2"/>
  <c r="Q2" i="3"/>
  <c r="Q2" i="4"/>
  <c r="G17" i="5"/>
  <c r="H17" i="5"/>
  <c r="I17" i="5"/>
  <c r="J17" i="5"/>
  <c r="K17" i="5"/>
  <c r="G16" i="5"/>
  <c r="H16" i="5"/>
  <c r="I16" i="5"/>
  <c r="J16" i="5"/>
  <c r="K16" i="5"/>
  <c r="G15" i="5"/>
  <c r="H15" i="5"/>
  <c r="I15" i="5"/>
  <c r="J15" i="5"/>
  <c r="K15" i="5"/>
  <c r="G14" i="5"/>
  <c r="H14" i="5"/>
  <c r="I14" i="5"/>
  <c r="J14" i="5"/>
  <c r="K14" i="5"/>
  <c r="G13" i="5"/>
  <c r="H13" i="5"/>
  <c r="I13" i="5"/>
  <c r="J13" i="5"/>
  <c r="K13" i="5"/>
  <c r="G12" i="5"/>
  <c r="H12" i="5"/>
  <c r="I12" i="5"/>
  <c r="J12" i="5"/>
  <c r="K12" i="5"/>
  <c r="G11" i="5"/>
  <c r="H11" i="5"/>
  <c r="I11" i="5"/>
  <c r="J11" i="5"/>
  <c r="K11" i="5"/>
  <c r="G10" i="5"/>
  <c r="H10" i="5"/>
  <c r="I10" i="5"/>
  <c r="J10" i="5"/>
  <c r="K10" i="5"/>
  <c r="G9" i="5"/>
  <c r="H9" i="5"/>
  <c r="I9" i="5"/>
  <c r="J9" i="5"/>
  <c r="K9" i="5"/>
  <c r="G8" i="5"/>
  <c r="H8" i="5"/>
  <c r="I8" i="5"/>
  <c r="J8" i="5"/>
  <c r="K8" i="5"/>
  <c r="G5" i="5"/>
  <c r="H5" i="5"/>
  <c r="I5" i="5"/>
  <c r="J5" i="5"/>
  <c r="K5" i="5"/>
  <c r="G22" i="5"/>
  <c r="H22" i="5"/>
  <c r="I22" i="5"/>
  <c r="J22" i="5"/>
  <c r="K22" i="5"/>
  <c r="G21" i="5"/>
  <c r="H21" i="5"/>
  <c r="I21" i="5"/>
  <c r="J21" i="5"/>
  <c r="K21" i="5"/>
  <c r="G20" i="5"/>
  <c r="H20" i="5"/>
  <c r="I20" i="5"/>
  <c r="J20" i="5"/>
  <c r="K20" i="5"/>
  <c r="G19" i="5"/>
  <c r="H19" i="5"/>
  <c r="I19" i="5"/>
  <c r="J19" i="5"/>
  <c r="K19" i="5"/>
  <c r="G18" i="5"/>
  <c r="H18" i="5"/>
  <c r="I18" i="5"/>
  <c r="J18" i="5"/>
  <c r="K18" i="5"/>
  <c r="G7" i="5"/>
  <c r="H7" i="5"/>
  <c r="I7" i="5"/>
  <c r="J7" i="5"/>
  <c r="K7" i="5"/>
  <c r="G6" i="5"/>
  <c r="H6" i="5"/>
  <c r="I6" i="5"/>
  <c r="J6" i="5"/>
  <c r="K6" i="5"/>
  <c r="H4" i="5"/>
  <c r="I4" i="5"/>
  <c r="J4" i="5"/>
  <c r="G4" i="5"/>
  <c r="K4" i="5"/>
  <c r="N2" i="3"/>
  <c r="J2" i="3"/>
  <c r="N2" i="1"/>
  <c r="J2" i="1"/>
  <c r="L2" i="3"/>
  <c r="L2" i="1"/>
  <c r="M2" i="4"/>
  <c r="K2" i="3"/>
  <c r="O2" i="1"/>
  <c r="M2" i="3"/>
  <c r="K2" i="4"/>
  <c r="M2" i="1"/>
  <c r="O2" i="3"/>
  <c r="J7" i="3" a="1"/>
  <c r="O2" i="4"/>
  <c r="K2" i="1"/>
  <c r="J7" i="1" a="1"/>
  <c r="M2" i="2"/>
  <c r="M7" i="1"/>
  <c r="K8" i="1"/>
  <c r="O8" i="1"/>
  <c r="M9" i="1"/>
  <c r="K10" i="1"/>
  <c r="O10" i="1"/>
  <c r="M11" i="1"/>
  <c r="K12" i="1"/>
  <c r="O12" i="1"/>
  <c r="K7" i="1"/>
  <c r="O7" i="1"/>
  <c r="M8" i="1"/>
  <c r="K9" i="1"/>
  <c r="O9" i="1"/>
  <c r="M10" i="1"/>
  <c r="K11" i="1"/>
  <c r="O11" i="1"/>
  <c r="M12" i="1"/>
  <c r="L7" i="1"/>
  <c r="N8" i="1"/>
  <c r="J10" i="1"/>
  <c r="L11" i="1"/>
  <c r="N12" i="1"/>
  <c r="J7" i="1"/>
  <c r="L8" i="1"/>
  <c r="N9" i="1"/>
  <c r="J11" i="1"/>
  <c r="L12" i="1"/>
  <c r="J8" i="1"/>
  <c r="N10" i="1"/>
  <c r="N7" i="1"/>
  <c r="J9" i="1"/>
  <c r="N11" i="1"/>
  <c r="L9" i="1"/>
  <c r="J12" i="1"/>
  <c r="L10" i="1"/>
  <c r="K7" i="3"/>
  <c r="O7" i="3"/>
  <c r="M8" i="3"/>
  <c r="K9" i="3"/>
  <c r="O9" i="3"/>
  <c r="M10" i="3"/>
  <c r="K11" i="3"/>
  <c r="O11" i="3"/>
  <c r="M12" i="3"/>
  <c r="M7" i="3"/>
  <c r="K8" i="3"/>
  <c r="O8" i="3"/>
  <c r="M9" i="3"/>
  <c r="K10" i="3"/>
  <c r="O10" i="3"/>
  <c r="M11" i="3"/>
  <c r="K12" i="3"/>
  <c r="O12" i="3"/>
  <c r="N7" i="3"/>
  <c r="J9" i="3"/>
  <c r="L10" i="3"/>
  <c r="N11" i="3"/>
  <c r="L7" i="3"/>
  <c r="N8" i="3"/>
  <c r="J10" i="3"/>
  <c r="L11" i="3"/>
  <c r="N12" i="3"/>
  <c r="J7" i="3"/>
  <c r="N9" i="3"/>
  <c r="L12" i="3"/>
  <c r="J8" i="3"/>
  <c r="N10" i="3"/>
  <c r="L8" i="3"/>
  <c r="J11" i="3"/>
  <c r="L9" i="3"/>
  <c r="J12" i="3"/>
  <c r="N1" i="5"/>
  <c r="N2" i="2"/>
  <c r="K2" i="2"/>
  <c r="J2" i="4"/>
  <c r="J2" i="2"/>
  <c r="L2" i="4"/>
  <c r="O2" i="2"/>
  <c r="N2" i="4"/>
  <c r="J7" i="4" a="1"/>
  <c r="L2" i="2"/>
  <c r="J7" i="2" a="1"/>
  <c r="J7" i="2"/>
  <c r="N7" i="2"/>
  <c r="L8" i="2"/>
  <c r="J9" i="2"/>
  <c r="N9" i="2"/>
  <c r="L10" i="2"/>
  <c r="J11" i="2"/>
  <c r="N11" i="2"/>
  <c r="L12" i="2"/>
  <c r="L7" i="2"/>
  <c r="J8" i="2"/>
  <c r="N8" i="2"/>
  <c r="L9" i="2"/>
  <c r="J10" i="2"/>
  <c r="N10" i="2"/>
  <c r="L11" i="2"/>
  <c r="J12" i="2"/>
  <c r="N12" i="2"/>
  <c r="K8" i="2"/>
  <c r="M9" i="2"/>
  <c r="O10" i="2"/>
  <c r="K12" i="2"/>
  <c r="O7" i="2"/>
  <c r="K9" i="2"/>
  <c r="M10" i="2"/>
  <c r="O11" i="2"/>
  <c r="O8" i="2"/>
  <c r="M11" i="2"/>
  <c r="K7" i="2"/>
  <c r="O9" i="2"/>
  <c r="M12" i="2"/>
  <c r="M7" i="2"/>
  <c r="K10" i="2"/>
  <c r="O12" i="2"/>
  <c r="M8" i="2"/>
  <c r="K11" i="2"/>
  <c r="L7" i="4"/>
  <c r="J8" i="4"/>
  <c r="N8" i="4"/>
  <c r="L9" i="4"/>
  <c r="J10" i="4"/>
  <c r="N10" i="4"/>
  <c r="L11" i="4"/>
  <c r="J12" i="4"/>
  <c r="N12" i="4"/>
  <c r="J7" i="4"/>
  <c r="N7" i="4"/>
  <c r="L8" i="4"/>
  <c r="J9" i="4"/>
  <c r="N9" i="4"/>
  <c r="L10" i="4"/>
  <c r="J11" i="4"/>
  <c r="N11" i="4"/>
  <c r="L12" i="4"/>
  <c r="K7" i="4"/>
  <c r="M8" i="4"/>
  <c r="O9" i="4"/>
  <c r="K11" i="4"/>
  <c r="M12" i="4"/>
  <c r="M7" i="4"/>
  <c r="O8" i="4"/>
  <c r="K10" i="4"/>
  <c r="M11" i="4"/>
  <c r="K8" i="4"/>
  <c r="M9" i="4"/>
  <c r="O10" i="4"/>
  <c r="K12" i="4"/>
  <c r="K9" i="4"/>
  <c r="M10" i="4"/>
  <c r="O11" i="4"/>
  <c r="O7" i="4"/>
  <c r="O12" i="4"/>
  <c r="N2" i="5"/>
  <c r="P2" i="5"/>
  <c r="Q2" i="5"/>
  <c r="O2" i="5"/>
  <c r="J15" i="3"/>
  <c r="J15" i="1"/>
  <c r="N7" i="5" a="1"/>
  <c r="N7" i="5"/>
  <c r="N6" i="5" a="1"/>
  <c r="N6" i="5"/>
  <c r="N5" i="5" a="1"/>
  <c r="N5" i="5"/>
  <c r="N11" i="5" a="1"/>
  <c r="N11" i="5"/>
  <c r="N15" i="5" a="1"/>
  <c r="N15" i="5"/>
  <c r="N20" i="5" a="1"/>
  <c r="N20" i="5"/>
  <c r="N8" i="5" a="1"/>
  <c r="N8" i="5"/>
  <c r="N12" i="5" a="1"/>
  <c r="N12" i="5"/>
  <c r="N16" i="5" a="1"/>
  <c r="N16" i="5"/>
  <c r="N4" i="5" a="1"/>
  <c r="N4" i="5"/>
  <c r="N21" i="5" a="1"/>
  <c r="N21" i="5"/>
  <c r="N13" i="5" a="1"/>
  <c r="N13" i="5"/>
  <c r="N23" i="5" a="1"/>
  <c r="N23" i="5"/>
  <c r="N18" i="5" a="1"/>
  <c r="N18" i="5"/>
  <c r="N19" i="5" a="1"/>
  <c r="N19" i="5"/>
  <c r="N22" i="5" a="1"/>
  <c r="N22" i="5"/>
  <c r="N14" i="5" a="1"/>
  <c r="N14" i="5"/>
  <c r="N9" i="5" a="1"/>
  <c r="N9" i="5"/>
  <c r="N17" i="5" a="1"/>
  <c r="N17" i="5"/>
  <c r="N10" i="5" a="1"/>
  <c r="N10" i="5"/>
  <c r="P23" i="5" a="1"/>
  <c r="P23" i="5"/>
  <c r="P21" i="5" a="1"/>
  <c r="P21" i="5"/>
  <c r="P19" i="5" a="1"/>
  <c r="P19" i="5"/>
  <c r="P17" i="5" a="1"/>
  <c r="P17" i="5"/>
  <c r="P15" i="5" a="1"/>
  <c r="P15" i="5"/>
  <c r="P13" i="5" a="1"/>
  <c r="P13" i="5"/>
  <c r="P11" i="5" a="1"/>
  <c r="P11" i="5"/>
  <c r="P9" i="5" a="1"/>
  <c r="P9" i="5"/>
  <c r="P7" i="5" a="1"/>
  <c r="P7" i="5"/>
  <c r="P5" i="5" a="1"/>
  <c r="P5" i="5"/>
  <c r="P22" i="5" a="1"/>
  <c r="P22" i="5"/>
  <c r="P20" i="5" a="1"/>
  <c r="P20" i="5"/>
  <c r="P18" i="5" a="1"/>
  <c r="P18" i="5"/>
  <c r="P16" i="5" a="1"/>
  <c r="P16" i="5"/>
  <c r="P14" i="5" a="1"/>
  <c r="P14" i="5"/>
  <c r="P12" i="5" a="1"/>
  <c r="P12" i="5"/>
  <c r="P10" i="5" a="1"/>
  <c r="P10" i="5"/>
  <c r="P8" i="5" a="1"/>
  <c r="P8" i="5"/>
  <c r="P6" i="5" a="1"/>
  <c r="P6" i="5"/>
  <c r="P4" i="5" a="1"/>
  <c r="P4" i="5"/>
  <c r="J15" i="4"/>
  <c r="J15" i="2"/>
  <c r="O4" i="5" a="1"/>
  <c r="O4" i="5"/>
  <c r="O5" i="5" a="1"/>
  <c r="O5" i="5"/>
  <c r="O22" i="5" a="1"/>
  <c r="O22" i="5"/>
  <c r="O20" i="5" a="1"/>
  <c r="O20" i="5"/>
  <c r="O18" i="5" a="1"/>
  <c r="O18" i="5"/>
  <c r="O16" i="5" a="1"/>
  <c r="O16" i="5"/>
  <c r="Q16" i="5" a="1"/>
  <c r="Q16" i="5"/>
  <c r="R16" i="5" a="1"/>
  <c r="O14" i="5" a="1"/>
  <c r="O14" i="5"/>
  <c r="O12" i="5" a="1"/>
  <c r="O12" i="5"/>
  <c r="O10" i="5" a="1"/>
  <c r="O10" i="5"/>
  <c r="O8" i="5" a="1"/>
  <c r="O8" i="5"/>
  <c r="O23" i="5" a="1"/>
  <c r="O23" i="5"/>
  <c r="O21" i="5" a="1"/>
  <c r="O21" i="5"/>
  <c r="O19" i="5" a="1"/>
  <c r="O19" i="5"/>
  <c r="O17" i="5" a="1"/>
  <c r="O17" i="5"/>
  <c r="O15" i="5" a="1"/>
  <c r="O15" i="5"/>
  <c r="O13" i="5" a="1"/>
  <c r="O13" i="5"/>
  <c r="O11" i="5" a="1"/>
  <c r="O11" i="5"/>
  <c r="O9" i="5" a="1"/>
  <c r="O9" i="5"/>
  <c r="O7" i="5" a="1"/>
  <c r="O7" i="5"/>
  <c r="O6" i="5" a="1"/>
  <c r="O6" i="5"/>
  <c r="Q5" i="5" a="1"/>
  <c r="Q5" i="5"/>
  <c r="Q22" i="5" a="1"/>
  <c r="Q22" i="5"/>
  <c r="Q20" i="5" a="1"/>
  <c r="Q20" i="5"/>
  <c r="Q18" i="5" a="1"/>
  <c r="Q18" i="5"/>
  <c r="R18" i="5" a="1"/>
  <c r="Q14" i="5" a="1"/>
  <c r="Q14" i="5"/>
  <c r="Q12" i="5" a="1"/>
  <c r="Q12" i="5"/>
  <c r="Q10" i="5" a="1"/>
  <c r="Q10" i="5"/>
  <c r="R10" i="5" a="1"/>
  <c r="Q8" i="5" a="1"/>
  <c r="Q8" i="5"/>
  <c r="Q6" i="5" a="1"/>
  <c r="Q6" i="5"/>
  <c r="Q23" i="5" a="1"/>
  <c r="Q23" i="5"/>
  <c r="Q21" i="5" a="1"/>
  <c r="Q21" i="5"/>
  <c r="Q19" i="5" a="1"/>
  <c r="Q19" i="5"/>
  <c r="Q17" i="5" a="1"/>
  <c r="Q17" i="5"/>
  <c r="Q15" i="5" a="1"/>
  <c r="Q15" i="5"/>
  <c r="Q13" i="5" a="1"/>
  <c r="Q13" i="5"/>
  <c r="Q11" i="5" a="1"/>
  <c r="Q11" i="5"/>
  <c r="Q9" i="5" a="1"/>
  <c r="Q9" i="5"/>
  <c r="Q7" i="5" a="1"/>
  <c r="Q7" i="5"/>
  <c r="Q4" i="5" a="1"/>
  <c r="Q4" i="5"/>
  <c r="R21" i="5" a="1"/>
  <c r="R9" i="5" a="1"/>
  <c r="R9" i="5"/>
  <c r="S9" i="5"/>
  <c r="T9" i="5"/>
  <c r="U9" i="5"/>
  <c r="V9" i="5"/>
  <c r="R17" i="5" a="1"/>
  <c r="T17" i="5"/>
  <c r="R13" i="5" a="1"/>
  <c r="R13" i="5"/>
  <c r="R7" i="5" a="1"/>
  <c r="R15" i="5" a="1"/>
  <c r="T15" i="5"/>
  <c r="R23" i="5" a="1"/>
  <c r="S23" i="5"/>
  <c r="R12" i="5" a="1"/>
  <c r="T12" i="5"/>
  <c r="R20" i="5" a="1"/>
  <c r="R8" i="5" a="1"/>
  <c r="T8" i="5"/>
  <c r="R5" i="5" a="1"/>
  <c r="T5" i="5"/>
  <c r="R6" i="5" a="1"/>
  <c r="T6" i="5"/>
  <c r="R14" i="5" a="1"/>
  <c r="R22" i="5" a="1"/>
  <c r="R22" i="5"/>
  <c r="R11" i="5" a="1"/>
  <c r="S11" i="5"/>
  <c r="R19" i="5" a="1"/>
  <c r="S19" i="5"/>
  <c r="R4" i="5" a="1"/>
  <c r="S17" i="5"/>
  <c r="U17" i="5"/>
  <c r="R8" i="5"/>
  <c r="U8" i="5"/>
  <c r="U5" i="5"/>
  <c r="R7" i="5"/>
  <c r="S7" i="5"/>
  <c r="U7" i="5"/>
  <c r="T7" i="5"/>
  <c r="Y7" i="5"/>
  <c r="U15" i="5"/>
  <c r="R15" i="5"/>
  <c r="S15" i="5"/>
  <c r="W15" i="5"/>
  <c r="S20" i="5"/>
  <c r="R20" i="5"/>
  <c r="U20" i="5"/>
  <c r="T20" i="5"/>
  <c r="X20" i="5"/>
  <c r="U14" i="5"/>
  <c r="T14" i="5"/>
  <c r="S14" i="5"/>
  <c r="R14" i="5"/>
  <c r="V14" i="5"/>
  <c r="T22" i="5"/>
  <c r="S22" i="5"/>
  <c r="S4" i="5"/>
  <c r="R4" i="5"/>
  <c r="T4" i="5"/>
  <c r="U4" i="5"/>
  <c r="R16" i="5"/>
  <c r="S16" i="5"/>
  <c r="T16" i="5"/>
  <c r="U16" i="5"/>
  <c r="V16" i="5"/>
  <c r="T21" i="5"/>
  <c r="R21" i="5"/>
  <c r="S21" i="5"/>
  <c r="U21" i="5"/>
  <c r="X21" i="5"/>
  <c r="U10" i="5"/>
  <c r="R10" i="5"/>
  <c r="S10" i="5"/>
  <c r="T10" i="5"/>
  <c r="Y10" i="5"/>
  <c r="S18" i="5"/>
  <c r="R18" i="5"/>
  <c r="T18" i="5"/>
  <c r="U18" i="5"/>
  <c r="W18" i="5"/>
  <c r="R17" i="5"/>
  <c r="Y17" i="5"/>
  <c r="W9" i="5"/>
  <c r="R19" i="5"/>
  <c r="T19" i="5"/>
  <c r="U19" i="5"/>
  <c r="W19" i="5"/>
  <c r="X18" i="5"/>
  <c r="W10" i="5"/>
  <c r="V21" i="5"/>
  <c r="Y16" i="5"/>
  <c r="Y4" i="5"/>
  <c r="W14" i="5"/>
  <c r="Y20" i="5"/>
  <c r="V15" i="5"/>
  <c r="W7" i="5"/>
  <c r="S8" i="5"/>
  <c r="Y8" i="5"/>
  <c r="W17" i="5"/>
  <c r="X9" i="5"/>
  <c r="X17" i="5"/>
  <c r="Y18" i="5"/>
  <c r="V10" i="5"/>
  <c r="Y21" i="5"/>
  <c r="X16" i="5"/>
  <c r="X14" i="5"/>
  <c r="V20" i="5"/>
  <c r="Y15" i="5"/>
  <c r="V7" i="5"/>
  <c r="V8" i="5"/>
  <c r="Y9" i="5"/>
  <c r="R23" i="5"/>
  <c r="T23" i="5"/>
  <c r="U23" i="5"/>
  <c r="V23" i="5"/>
  <c r="X8" i="5"/>
  <c r="X15" i="5"/>
  <c r="V18" i="5"/>
  <c r="X10" i="5"/>
  <c r="W21" i="5"/>
  <c r="W16" i="5"/>
  <c r="U22" i="5"/>
  <c r="Y22" i="5"/>
  <c r="Y14" i="5"/>
  <c r="W20" i="5"/>
  <c r="X7" i="5"/>
  <c r="S5" i="5"/>
  <c r="R5" i="5"/>
  <c r="W5" i="5"/>
  <c r="W8" i="5"/>
  <c r="X19" i="5"/>
  <c r="U11" i="5"/>
  <c r="R6" i="5"/>
  <c r="S6" i="5"/>
  <c r="U6" i="5"/>
  <c r="V6" i="5"/>
  <c r="V17" i="5"/>
  <c r="X4" i="5"/>
  <c r="T11" i="5"/>
  <c r="R11" i="5"/>
  <c r="X11" i="5"/>
  <c r="W4" i="5"/>
  <c r="U12" i="5"/>
  <c r="U13" i="5"/>
  <c r="V4" i="5"/>
  <c r="R12" i="5"/>
  <c r="S13" i="5"/>
  <c r="T13" i="5"/>
  <c r="W13" i="5"/>
  <c r="S12" i="5"/>
  <c r="W12" i="5"/>
  <c r="X23" i="5"/>
  <c r="Y6" i="5"/>
  <c r="V12" i="5"/>
  <c r="Y13" i="5"/>
  <c r="Y11" i="5"/>
  <c r="W23" i="5"/>
  <c r="V13" i="5"/>
  <c r="V5" i="5"/>
  <c r="V11" i="5"/>
  <c r="W6" i="5"/>
  <c r="Y12" i="5"/>
  <c r="Y23" i="5"/>
  <c r="X5" i="5"/>
  <c r="X12" i="5"/>
  <c r="X13" i="5"/>
  <c r="V19" i="5"/>
  <c r="Y19" i="5"/>
  <c r="V22" i="5"/>
  <c r="X22" i="5"/>
  <c r="W11" i="5"/>
  <c r="W22" i="5"/>
  <c r="X6" i="5"/>
  <c r="Y5" i="5"/>
</calcChain>
</file>

<file path=xl/sharedStrings.xml><?xml version="1.0" encoding="utf-8"?>
<sst xmlns="http://schemas.openxmlformats.org/spreadsheetml/2006/main" count="139" uniqueCount="25">
  <si>
    <t>row.names</t>
  </si>
  <si>
    <t>Te.Ti_m</t>
  </si>
  <si>
    <t>PEF.PIF_m</t>
  </si>
  <si>
    <t>PEF.PIF_sd</t>
  </si>
  <si>
    <t>MV.BW_sd</t>
  </si>
  <si>
    <t>Te.Ti_sd</t>
  </si>
  <si>
    <t>MV.BW_m</t>
  </si>
  <si>
    <t>count</t>
  </si>
  <si>
    <t>Expected</t>
  </si>
  <si>
    <t>Determinant</t>
  </si>
  <si>
    <t>Observation</t>
  </si>
  <si>
    <t>grade0</t>
  </si>
  <si>
    <t>grade1</t>
  </si>
  <si>
    <t>grade2</t>
  </si>
  <si>
    <t>grade3</t>
  </si>
  <si>
    <t>Prior probability</t>
  </si>
  <si>
    <t>Training data count</t>
  </si>
  <si>
    <t>Distance</t>
  </si>
  <si>
    <t>Posterior probability</t>
  </si>
  <si>
    <t>BOAS Index</t>
  </si>
  <si>
    <t>Corrected distance</t>
  </si>
  <si>
    <t>Posterior probabilities</t>
  </si>
  <si>
    <t>CHANGE VALUES ONLY IN THESE COLUMNS</t>
  </si>
  <si>
    <t>DO NOT EDIT</t>
  </si>
  <si>
    <t>Covariance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</si>
</sst>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theme="5" tint="-0.499984740745262"/>
      <name val="Calibri"/>
      <scheme val="minor"/>
    </font>
    <font>
      <b/>
      <sz val="12"/>
      <color rgb="FF632523"/>
      <name val="Calibri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1" fillId="3" borderId="1" xfId="0" applyFont="1" applyFill="1" applyBorder="1" applyProtection="1"/>
    <xf numFmtId="0" fontId="0" fillId="3" borderId="1" xfId="0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0" fillId="3" borderId="2" xfId="0" applyFill="1" applyBorder="1" applyProtection="1"/>
    <xf numFmtId="0" fontId="0" fillId="0" borderId="0" xfId="0" applyFont="1" applyProtection="1"/>
    <xf numFmtId="0" fontId="0" fillId="5" borderId="0" xfId="0" applyFill="1"/>
    <xf numFmtId="0" fontId="1" fillId="5" borderId="0" xfId="0" applyFont="1" applyFill="1"/>
    <xf numFmtId="0" fontId="7" fillId="0" borderId="0" xfId="0" applyFont="1"/>
    <xf numFmtId="164" fontId="0" fillId="0" borderId="0" xfId="0" applyNumberFormat="1"/>
    <xf numFmtId="0" fontId="4" fillId="0" borderId="5" xfId="0" applyFont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5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</cellXfs>
  <cellStyles count="1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AE20" sqref="AE20"/>
    </sheetView>
  </sheetViews>
  <sheetFormatPr baseColWidth="10" defaultColWidth="10.83203125" defaultRowHeight="15" x14ac:dyDescent="0"/>
  <cols>
    <col min="1" max="6" width="10.83203125" style="1"/>
    <col min="7" max="10" width="12.1640625" style="5" bestFit="1" customWidth="1"/>
    <col min="11" max="11" width="18" style="6" customWidth="1"/>
    <col min="12" max="12" width="12.83203125" style="5" hidden="1" customWidth="1"/>
    <col min="13" max="13" width="13.5" style="5" hidden="1" customWidth="1"/>
    <col min="14" max="21" width="0" style="5" hidden="1" customWidth="1"/>
    <col min="22" max="22" width="11.83203125" style="5" hidden="1" customWidth="1"/>
    <col min="23" max="25" width="0" style="5" hidden="1" customWidth="1"/>
    <col min="26" max="16384" width="10.83203125" style="1"/>
  </cols>
  <sheetData>
    <row r="1" spans="1:25">
      <c r="A1" s="17" t="s">
        <v>22</v>
      </c>
      <c r="B1" s="17"/>
      <c r="C1" s="17"/>
      <c r="D1" s="17"/>
      <c r="E1" s="17"/>
      <c r="F1" s="17"/>
      <c r="M1" s="7" t="s">
        <v>16</v>
      </c>
      <c r="N1" s="5">
        <f>grade0!Q2+grade1!Q2+grade2!Q2+grade3!Q2</f>
        <v>66</v>
      </c>
    </row>
    <row r="2" spans="1:25">
      <c r="A2" s="21" t="s">
        <v>10</v>
      </c>
      <c r="B2" s="21"/>
      <c r="C2" s="21"/>
      <c r="D2" s="21"/>
      <c r="E2" s="21"/>
      <c r="F2" s="21"/>
      <c r="G2" s="22" t="s">
        <v>18</v>
      </c>
      <c r="H2" s="22"/>
      <c r="I2" s="22"/>
      <c r="J2" s="22"/>
      <c r="K2" s="18" t="s">
        <v>19</v>
      </c>
      <c r="M2" s="5" t="s">
        <v>15</v>
      </c>
      <c r="N2" s="5">
        <f>grade0!Q2/$N$1</f>
        <v>0.15151515151515152</v>
      </c>
      <c r="O2" s="5">
        <f>grade1!Q2/$N$1</f>
        <v>0.40909090909090912</v>
      </c>
      <c r="P2" s="5">
        <f>grade2!Q2/$N$1</f>
        <v>0.2878787878787879</v>
      </c>
      <c r="Q2" s="5">
        <f>grade3!Q2/$N$1</f>
        <v>0.15151515151515152</v>
      </c>
    </row>
    <row r="3" spans="1: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8" t="s">
        <v>11</v>
      </c>
      <c r="H3" s="8" t="s">
        <v>12</v>
      </c>
      <c r="I3" s="8" t="s">
        <v>13</v>
      </c>
      <c r="J3" s="8" t="s">
        <v>14</v>
      </c>
      <c r="K3" s="19"/>
      <c r="N3" s="20" t="s">
        <v>17</v>
      </c>
      <c r="O3" s="20"/>
      <c r="P3" s="20"/>
      <c r="Q3" s="20"/>
      <c r="R3" s="20" t="s">
        <v>20</v>
      </c>
      <c r="S3" s="20"/>
      <c r="T3" s="20"/>
      <c r="U3" s="20"/>
      <c r="V3" s="20" t="s">
        <v>21</v>
      </c>
      <c r="W3" s="20"/>
      <c r="X3" s="20"/>
      <c r="Y3" s="20"/>
    </row>
    <row r="4" spans="1:25">
      <c r="A4" s="3"/>
      <c r="B4" s="3"/>
      <c r="C4" s="3"/>
      <c r="D4" s="3"/>
      <c r="E4" s="3"/>
      <c r="F4" s="3"/>
      <c r="G4" s="9" t="str">
        <f>IF(COUNTA($A4:$F4)=6, V4,"N/A")</f>
        <v>N/A</v>
      </c>
      <c r="H4" s="9" t="str">
        <f t="shared" ref="H4:J4" si="0">IF(COUNTA($A4:$F4)=6, W4,"N/A")</f>
        <v>N/A</v>
      </c>
      <c r="I4" s="9" t="str">
        <f t="shared" si="0"/>
        <v>N/A</v>
      </c>
      <c r="J4" s="9" t="str">
        <f t="shared" si="0"/>
        <v>N/A</v>
      </c>
      <c r="K4" s="10" t="str">
        <f>IF(COUNTA($A4:$F4)=6, G4*0+H4*0.33333333+I4*0.66666666+J4, "N/A")</f>
        <v>N/A</v>
      </c>
      <c r="N4" s="5">
        <f t="array" aca="1" ref="N4" ca="1">(-0.5*LN(grade0!$J$15)-0.5*(SUM((MMULT(A4:F4-grade0!$J$2:$O$2,MINVERSE(grade0!$J$7:$O$12)))*(A4:F4-grade0!$J$2:$O$2)))+LN($N$2))</f>
        <v>-369.90388592179994</v>
      </c>
      <c r="O4" s="5">
        <f t="array" aca="1" ref="O4" ca="1">(-0.5*LN(grade1!$J$15)-0.5*(SUM((MMULT(A4:F4-grade1!$J$2:$O$2,MINVERSE(grade1!$J$7:$O$12)))*(A4:F4-grade1!$J$2:$O$2)))+LN($O$2))</f>
        <v>-220.59221788144779</v>
      </c>
      <c r="P4" s="5">
        <f t="array" aca="1" ref="P4" ca="1">(-0.5*LN(grade2!$J$15)-0.5*(SUM((MMULT(A4:F4-grade2!$J$2:$O$2,MINVERSE(grade2!$J$7:$O$12)))*(A4:F4-grade2!$J$2:$O$2)))+LN($P$2))</f>
        <v>-90.741592391064842</v>
      </c>
      <c r="Q4" s="5">
        <f t="array" aca="1" ref="Q4" ca="1">(-0.5*LN(grade3!$J$15)-0.5*(SUM((MMULT(A4:F4-grade3!$J$2:$O$2,MINVERSE(grade3!$J$7:$O$12)))*(A4:F4-grade3!$J$2:$O$2)))+LN($Q$2))</f>
        <v>-331.23814918245881</v>
      </c>
      <c r="R4" s="5">
        <f t="array" aca="1" ref="R4:U4" ca="1">EXP(N4:Q4-MAX(N4:Q4))</f>
        <v>5.7723992839839821E-122</v>
      </c>
      <c r="S4" s="5">
        <f ca="1"/>
        <v>4.0419401436625271E-57</v>
      </c>
      <c r="T4" s="5">
        <f ca="1"/>
        <v>1</v>
      </c>
      <c r="U4" s="5">
        <f ca="1"/>
        <v>3.5782647384794006E-105</v>
      </c>
      <c r="V4" s="5">
        <f ca="1">R4/SUM($R4:$U4)</f>
        <v>5.7723992839839821E-122</v>
      </c>
      <c r="W4" s="5">
        <f t="shared" ref="W4:Y4" ca="1" si="1">S4/SUM($R4:$U4)</f>
        <v>4.0419401436625271E-57</v>
      </c>
      <c r="X4" s="5">
        <f t="shared" ca="1" si="1"/>
        <v>1</v>
      </c>
      <c r="Y4" s="5">
        <f t="shared" ca="1" si="1"/>
        <v>3.5782647384794006E-105</v>
      </c>
    </row>
    <row r="5" spans="1:25">
      <c r="A5" s="3"/>
      <c r="B5" s="3"/>
      <c r="C5" s="3"/>
      <c r="D5" s="3"/>
      <c r="E5" s="3"/>
      <c r="F5" s="3"/>
      <c r="G5" s="11" t="str">
        <f>IF(COUNTA($A5:$F5)=6, V5,"N/A")</f>
        <v>N/A</v>
      </c>
      <c r="H5" s="9" t="str">
        <f t="shared" ref="H5" si="2">IF(COUNTA($A5:$F5)=6, W5,"N/A")</f>
        <v>N/A</v>
      </c>
      <c r="I5" s="9" t="str">
        <f t="shared" ref="I5" si="3">IF(COUNTA($A5:$F5)=6, X5,"N/A")</f>
        <v>N/A</v>
      </c>
      <c r="J5" s="9" t="str">
        <f t="shared" ref="J5" si="4">IF(COUNTA($A5:$F5)=6, Y5,"N/A")</f>
        <v>N/A</v>
      </c>
      <c r="K5" s="10" t="str">
        <f>IF(COUNTA($A5:$F5)=6, G5*0+H5*0.33333333+I5*0.66666666+J5, "N/A")</f>
        <v>N/A</v>
      </c>
      <c r="N5" s="5">
        <f t="array" aca="1" ref="N5" ca="1">(-0.5*LN(grade0!$J$15)-0.5*(SUM((MMULT(A5:F5-grade0!$J$2:$O$2,MINVERSE(grade0!$J$7:$O$12)))*(A5:F5-grade0!$J$2:$O$2)))+LN($N$2))</f>
        <v>-369.90388592179994</v>
      </c>
      <c r="O5" s="5">
        <f t="array" aca="1" ref="O5" ca="1">(-0.5*LN(grade1!$J$15)-0.5*(SUM((MMULT(A5:F5-grade1!$J$2:$O$2,MINVERSE(grade1!$J$7:$O$12)))*(A5:F5-grade1!$J$2:$O$2)))+LN($O$2))</f>
        <v>-220.59221788144779</v>
      </c>
      <c r="P5" s="5">
        <f t="array" aca="1" ref="P5" ca="1">(-0.5*LN(grade2!$J$15)-0.5*(SUM((MMULT(A5:F5-grade2!$J$2:$O$2,MINVERSE(grade2!$J$7:$O$12)))*(A5:F5-grade2!$J$2:$O$2)))+LN($P$2))</f>
        <v>-90.741592391064842</v>
      </c>
      <c r="Q5" s="5">
        <f t="array" aca="1" ref="Q5" ca="1">(-0.5*LN(grade3!$J$15)-0.5*(SUM((MMULT(A5:F5-grade3!$J$2:$O$2,MINVERSE(grade3!$J$7:$O$12)))*(A5:F5-grade3!$J$2:$O$2)))+LN($Q$2))</f>
        <v>-331.23814918245881</v>
      </c>
      <c r="R5" s="5">
        <f t="array" aca="1" ref="R5:U5" ca="1">EXP(N5:Q5-MAX(N5:Q5))</f>
        <v>5.7723992839839821E-122</v>
      </c>
      <c r="S5" s="5">
        <f ca="1"/>
        <v>4.0419401436625271E-57</v>
      </c>
      <c r="T5" s="5">
        <f ca="1"/>
        <v>1</v>
      </c>
      <c r="U5" s="5">
        <f ca="1"/>
        <v>3.5782647384794006E-105</v>
      </c>
      <c r="V5" s="5">
        <f t="shared" ref="V5:V23" ca="1" si="5">R5/SUM($R5:$U5)</f>
        <v>5.7723992839839821E-122</v>
      </c>
      <c r="W5" s="5">
        <f t="shared" ref="W5:W23" ca="1" si="6">S5/SUM($R5:$U5)</f>
        <v>4.0419401436625271E-57</v>
      </c>
      <c r="X5" s="5">
        <f t="shared" ref="X5:X23" ca="1" si="7">T5/SUM($R5:$U5)</f>
        <v>1</v>
      </c>
      <c r="Y5" s="5">
        <f t="shared" ref="Y5:Y23" ca="1" si="8">U5/SUM($R5:$U5)</f>
        <v>3.5782647384794006E-105</v>
      </c>
    </row>
    <row r="6" spans="1:25">
      <c r="A6" s="3"/>
      <c r="B6" s="3"/>
      <c r="C6" s="3"/>
      <c r="D6" s="3"/>
      <c r="E6" s="3"/>
      <c r="F6" s="3"/>
      <c r="G6" s="11" t="str">
        <f t="shared" ref="G6:G23" si="9">IF(COUNTA($A6:$F6)=6, V6,"N/A")</f>
        <v>N/A</v>
      </c>
      <c r="H6" s="9" t="str">
        <f t="shared" ref="H6:H23" si="10">IF(COUNTA($A6:$F6)=6, W6,"N/A")</f>
        <v>N/A</v>
      </c>
      <c r="I6" s="9" t="str">
        <f t="shared" ref="I6:I23" si="11">IF(COUNTA($A6:$F6)=6, X6,"N/A")</f>
        <v>N/A</v>
      </c>
      <c r="J6" s="9" t="str">
        <f t="shared" ref="J6:J23" si="12">IF(COUNTA($A6:$F6)=6, Y6,"N/A")</f>
        <v>N/A</v>
      </c>
      <c r="K6" s="10" t="str">
        <f t="shared" ref="K6:K23" si="13">IF(COUNTA($A6:$F6)=6, G6*0+H6*0.33333333+I6*0.66666666+J6, "N/A")</f>
        <v>N/A</v>
      </c>
      <c r="M6" s="12"/>
      <c r="N6" s="5">
        <f t="array" aca="1" ref="N6" ca="1">(-0.5*LN(grade0!$J$15)-0.5*(SUM((MMULT(A6:F6-grade0!$J$2:$O$2,MINVERSE(grade0!$J$7:$O$12)))*(A6:F6-grade0!$J$2:$O$2)))+LN($N$2))</f>
        <v>-369.90388592179994</v>
      </c>
      <c r="O6" s="5">
        <f t="array" aca="1" ref="O6" ca="1">(-0.5*LN(grade1!$J$15)-0.5*(SUM((MMULT(A6:F6-grade1!$J$2:$O$2,MINVERSE(grade1!$J$7:$O$12)))*(A6:F6-grade1!$J$2:$O$2)))+LN($O$2))</f>
        <v>-220.59221788144779</v>
      </c>
      <c r="P6" s="5">
        <f t="array" aca="1" ref="P6" ca="1">(-0.5*LN(grade2!$J$15)-0.5*(SUM((MMULT(A6:F6-grade2!$J$2:$O$2,MINVERSE(grade2!$J$7:$O$12)))*(A6:F6-grade2!$J$2:$O$2)))+LN($P$2))</f>
        <v>-90.741592391064842</v>
      </c>
      <c r="Q6" s="5">
        <f t="array" aca="1" ref="Q6" ca="1">(-0.5*LN(grade3!$J$15)-0.5*(SUM((MMULT(A6:F6-grade3!$J$2:$O$2,MINVERSE(grade3!$J$7:$O$12)))*(A6:F6-grade3!$J$2:$O$2)))+LN($Q$2))</f>
        <v>-331.23814918245881</v>
      </c>
      <c r="R6" s="5">
        <f t="array" aca="1" ref="R6:U6" ca="1">EXP(N6:Q6-MAX(N6:Q6))</f>
        <v>5.7723992839839821E-122</v>
      </c>
      <c r="S6" s="5">
        <f ca="1"/>
        <v>4.0419401436625271E-57</v>
      </c>
      <c r="T6" s="5">
        <f ca="1"/>
        <v>1</v>
      </c>
      <c r="U6" s="5">
        <f ca="1"/>
        <v>3.5782647384794006E-105</v>
      </c>
      <c r="V6" s="5">
        <f t="shared" ca="1" si="5"/>
        <v>5.7723992839839821E-122</v>
      </c>
      <c r="W6" s="5">
        <f t="shared" ca="1" si="6"/>
        <v>4.0419401436625271E-57</v>
      </c>
      <c r="X6" s="5">
        <f t="shared" ca="1" si="7"/>
        <v>1</v>
      </c>
      <c r="Y6" s="5">
        <f t="shared" ca="1" si="8"/>
        <v>3.5782647384794006E-105</v>
      </c>
    </row>
    <row r="7" spans="1:25">
      <c r="A7" s="4"/>
      <c r="B7" s="4"/>
      <c r="C7" s="3"/>
      <c r="D7" s="4"/>
      <c r="E7" s="4"/>
      <c r="F7" s="3"/>
      <c r="G7" s="11" t="str">
        <f t="shared" si="9"/>
        <v>N/A</v>
      </c>
      <c r="H7" s="9" t="str">
        <f t="shared" si="10"/>
        <v>N/A</v>
      </c>
      <c r="I7" s="9" t="str">
        <f t="shared" si="11"/>
        <v>N/A</v>
      </c>
      <c r="J7" s="9" t="str">
        <f t="shared" si="12"/>
        <v>N/A</v>
      </c>
      <c r="K7" s="10" t="str">
        <f t="shared" si="13"/>
        <v>N/A</v>
      </c>
      <c r="M7" s="12"/>
      <c r="N7" s="5">
        <f t="array" aca="1" ref="N7" ca="1">(-0.5*LN(grade0!$J$15)-0.5*(SUM((MMULT(A7:F7-grade0!$J$2:$O$2,MINVERSE(grade0!$J$7:$O$12)))*(A7:F7-grade0!$J$2:$O$2)))+LN($N$2))</f>
        <v>-369.90388592179994</v>
      </c>
      <c r="O7" s="5">
        <f t="array" aca="1" ref="O7" ca="1">(-0.5*LN(grade1!$J$15)-0.5*(SUM((MMULT(A7:F7-grade1!$J$2:$O$2,MINVERSE(grade1!$J$7:$O$12)))*(A7:F7-grade1!$J$2:$O$2)))+LN($O$2))</f>
        <v>-220.59221788144779</v>
      </c>
      <c r="P7" s="5">
        <f t="array" aca="1" ref="P7" ca="1">(-0.5*LN(grade2!$J$15)-0.5*(SUM((MMULT(A7:F7-grade2!$J$2:$O$2,MINVERSE(grade2!$J$7:$O$12)))*(A7:F7-grade2!$J$2:$O$2)))+LN($P$2))</f>
        <v>-90.741592391064842</v>
      </c>
      <c r="Q7" s="5">
        <f t="array" aca="1" ref="Q7" ca="1">(-0.5*LN(grade3!$J$15)-0.5*(SUM((MMULT(A7:F7-grade3!$J$2:$O$2,MINVERSE(grade3!$J$7:$O$12)))*(A7:F7-grade3!$J$2:$O$2)))+LN($Q$2))</f>
        <v>-331.23814918245881</v>
      </c>
      <c r="R7" s="5">
        <f t="array" aca="1" ref="R7:U7" ca="1">EXP(N7:Q7-MAX(N7:Q7))</f>
        <v>5.7723992839839821E-122</v>
      </c>
      <c r="S7" s="5">
        <f ca="1"/>
        <v>4.0419401436625271E-57</v>
      </c>
      <c r="T7" s="5">
        <f ca="1"/>
        <v>1</v>
      </c>
      <c r="U7" s="5">
        <f ca="1"/>
        <v>3.5782647384794006E-105</v>
      </c>
      <c r="V7" s="5">
        <f t="shared" ca="1" si="5"/>
        <v>5.7723992839839821E-122</v>
      </c>
      <c r="W7" s="5">
        <f t="shared" ca="1" si="6"/>
        <v>4.0419401436625271E-57</v>
      </c>
      <c r="X7" s="5">
        <f t="shared" ca="1" si="7"/>
        <v>1</v>
      </c>
      <c r="Y7" s="5">
        <f t="shared" ca="1" si="8"/>
        <v>3.5782647384794006E-105</v>
      </c>
    </row>
    <row r="8" spans="1:25">
      <c r="A8" s="2"/>
      <c r="B8" s="3"/>
      <c r="C8" s="3"/>
      <c r="D8" s="4"/>
      <c r="E8" s="4"/>
      <c r="F8" s="3"/>
      <c r="G8" s="11" t="str">
        <f t="shared" si="9"/>
        <v>N/A</v>
      </c>
      <c r="H8" s="9" t="str">
        <f t="shared" si="10"/>
        <v>N/A</v>
      </c>
      <c r="I8" s="9" t="str">
        <f t="shared" si="11"/>
        <v>N/A</v>
      </c>
      <c r="J8" s="9" t="str">
        <f t="shared" si="12"/>
        <v>N/A</v>
      </c>
      <c r="K8" s="10" t="str">
        <f t="shared" si="13"/>
        <v>N/A</v>
      </c>
      <c r="M8" s="12"/>
      <c r="N8" s="5">
        <f t="array" aca="1" ref="N8" ca="1">(-0.5*LN(grade0!$J$15)-0.5*(SUM((MMULT(A8:F8-grade0!$J$2:$O$2,MINVERSE(grade0!$J$7:$O$12)))*(A8:F8-grade0!$J$2:$O$2)))+LN($N$2))</f>
        <v>-369.90388592179994</v>
      </c>
      <c r="O8" s="5">
        <f t="array" aca="1" ref="O8" ca="1">(-0.5*LN(grade1!$J$15)-0.5*(SUM((MMULT(A8:F8-grade1!$J$2:$O$2,MINVERSE(grade1!$J$7:$O$12)))*(A8:F8-grade1!$J$2:$O$2)))+LN($O$2))</f>
        <v>-220.59221788144779</v>
      </c>
      <c r="P8" s="5">
        <f t="array" aca="1" ref="P8" ca="1">(-0.5*LN(grade2!$J$15)-0.5*(SUM((MMULT(A8:F8-grade2!$J$2:$O$2,MINVERSE(grade2!$J$7:$O$12)))*(A8:F8-grade2!$J$2:$O$2)))+LN($P$2))</f>
        <v>-90.741592391064842</v>
      </c>
      <c r="Q8" s="5">
        <f t="array" aca="1" ref="Q8" ca="1">(-0.5*LN(grade3!$J$15)-0.5*(SUM((MMULT(A8:F8-grade3!$J$2:$O$2,MINVERSE(grade3!$J$7:$O$12)))*(A8:F8-grade3!$J$2:$O$2)))+LN($Q$2))</f>
        <v>-331.23814918245881</v>
      </c>
      <c r="R8" s="5">
        <f t="array" aca="1" ref="R8:U8" ca="1">EXP(N8:Q8-MAX(N8:Q8))</f>
        <v>5.7723992839839821E-122</v>
      </c>
      <c r="S8" s="5">
        <f ca="1"/>
        <v>4.0419401436625271E-57</v>
      </c>
      <c r="T8" s="5">
        <f ca="1"/>
        <v>1</v>
      </c>
      <c r="U8" s="5">
        <f ca="1"/>
        <v>3.5782647384794006E-105</v>
      </c>
      <c r="V8" s="5">
        <f t="shared" ca="1" si="5"/>
        <v>5.7723992839839821E-122</v>
      </c>
      <c r="W8" s="5">
        <f t="shared" ca="1" si="6"/>
        <v>4.0419401436625271E-57</v>
      </c>
      <c r="X8" s="5">
        <f t="shared" ca="1" si="7"/>
        <v>1</v>
      </c>
      <c r="Y8" s="5">
        <f t="shared" ca="1" si="8"/>
        <v>3.5782647384794006E-105</v>
      </c>
    </row>
    <row r="9" spans="1:25">
      <c r="A9" s="2"/>
      <c r="B9" s="3"/>
      <c r="C9" s="3"/>
      <c r="D9" s="3"/>
      <c r="E9" s="3"/>
      <c r="F9" s="3"/>
      <c r="G9" s="11" t="str">
        <f t="shared" si="9"/>
        <v>N/A</v>
      </c>
      <c r="H9" s="9" t="str">
        <f t="shared" si="10"/>
        <v>N/A</v>
      </c>
      <c r="I9" s="9" t="str">
        <f t="shared" si="11"/>
        <v>N/A</v>
      </c>
      <c r="J9" s="9" t="str">
        <f t="shared" si="12"/>
        <v>N/A</v>
      </c>
      <c r="K9" s="10" t="str">
        <f t="shared" si="13"/>
        <v>N/A</v>
      </c>
      <c r="M9" s="12"/>
      <c r="N9" s="5">
        <f t="array" aca="1" ref="N9" ca="1">(-0.5*LN(grade0!$J$15)-0.5*(SUM((MMULT(A9:F9-grade0!$J$2:$O$2,MINVERSE(grade0!$J$7:$O$12)))*(A9:F9-grade0!$J$2:$O$2)))+LN($N$2))</f>
        <v>-369.90388592179994</v>
      </c>
      <c r="O9" s="5">
        <f t="array" aca="1" ref="O9" ca="1">(-0.5*LN(grade1!$J$15)-0.5*(SUM((MMULT(A9:F9-grade1!$J$2:$O$2,MINVERSE(grade1!$J$7:$O$12)))*(A9:F9-grade1!$J$2:$O$2)))+LN($O$2))</f>
        <v>-220.59221788144779</v>
      </c>
      <c r="P9" s="5">
        <f t="array" aca="1" ref="P9" ca="1">(-0.5*LN(grade2!$J$15)-0.5*(SUM((MMULT(A9:F9-grade2!$J$2:$O$2,MINVERSE(grade2!$J$7:$O$12)))*(A9:F9-grade2!$J$2:$O$2)))+LN($P$2))</f>
        <v>-90.741592391064842</v>
      </c>
      <c r="Q9" s="5">
        <f t="array" aca="1" ref="Q9" ca="1">(-0.5*LN(grade3!$J$15)-0.5*(SUM((MMULT(A9:F9-grade3!$J$2:$O$2,MINVERSE(grade3!$J$7:$O$12)))*(A9:F9-grade3!$J$2:$O$2)))+LN($Q$2))</f>
        <v>-331.23814918245881</v>
      </c>
      <c r="R9" s="5">
        <f t="array" aca="1" ref="R9:U9" ca="1">EXP(N9:Q9-MAX(N9:Q9))</f>
        <v>5.7723992839839821E-122</v>
      </c>
      <c r="S9" s="5">
        <f ca="1"/>
        <v>4.0419401436625271E-57</v>
      </c>
      <c r="T9" s="5">
        <f ca="1"/>
        <v>1</v>
      </c>
      <c r="U9" s="5">
        <f ca="1"/>
        <v>3.5782647384794006E-105</v>
      </c>
      <c r="V9" s="5">
        <f t="shared" ca="1" si="5"/>
        <v>5.7723992839839821E-122</v>
      </c>
      <c r="W9" s="5">
        <f t="shared" ca="1" si="6"/>
        <v>4.0419401436625271E-57</v>
      </c>
      <c r="X9" s="5">
        <f t="shared" ca="1" si="7"/>
        <v>1</v>
      </c>
      <c r="Y9" s="5">
        <f t="shared" ca="1" si="8"/>
        <v>3.5782647384794006E-105</v>
      </c>
    </row>
    <row r="10" spans="1:25">
      <c r="A10" s="2"/>
      <c r="B10" s="3"/>
      <c r="C10" s="3"/>
      <c r="D10" s="3"/>
      <c r="E10" s="3"/>
      <c r="F10" s="3"/>
      <c r="G10" s="11" t="str">
        <f t="shared" si="9"/>
        <v>N/A</v>
      </c>
      <c r="H10" s="9" t="str">
        <f t="shared" si="10"/>
        <v>N/A</v>
      </c>
      <c r="I10" s="9" t="str">
        <f t="shared" si="11"/>
        <v>N/A</v>
      </c>
      <c r="J10" s="9" t="str">
        <f t="shared" si="12"/>
        <v>N/A</v>
      </c>
      <c r="K10" s="10" t="str">
        <f t="shared" si="13"/>
        <v>N/A</v>
      </c>
      <c r="N10" s="5">
        <f t="array" aca="1" ref="N10" ca="1">(-0.5*LN(grade0!$J$15)-0.5*(SUM((MMULT(A10:F10-grade0!$J$2:$O$2,MINVERSE(grade0!$J$7:$O$12)))*(A10:F10-grade0!$J$2:$O$2)))+LN($N$2))</f>
        <v>-369.90388592179994</v>
      </c>
      <c r="O10" s="5">
        <f t="array" aca="1" ref="O10" ca="1">(-0.5*LN(grade1!$J$15)-0.5*(SUM((MMULT(A10:F10-grade1!$J$2:$O$2,MINVERSE(grade1!$J$7:$O$12)))*(A10:F10-grade1!$J$2:$O$2)))+LN($O$2))</f>
        <v>-220.59221788144779</v>
      </c>
      <c r="P10" s="5">
        <f t="array" aca="1" ref="P10" ca="1">(-0.5*LN(grade2!$J$15)-0.5*(SUM((MMULT(A10:F10-grade2!$J$2:$O$2,MINVERSE(grade2!$J$7:$O$12)))*(A10:F10-grade2!$J$2:$O$2)))+LN($P$2))</f>
        <v>-90.741592391064842</v>
      </c>
      <c r="Q10" s="5">
        <f t="array" aca="1" ref="Q10" ca="1">(-0.5*LN(grade3!$J$15)-0.5*(SUM((MMULT(A10:F10-grade3!$J$2:$O$2,MINVERSE(grade3!$J$7:$O$12)))*(A10:F10-grade3!$J$2:$O$2)))+LN($Q$2))</f>
        <v>-331.23814918245881</v>
      </c>
      <c r="R10" s="5">
        <f t="array" aca="1" ref="R10:U10" ca="1">EXP(N10:Q10-MAX(N10:Q10))</f>
        <v>5.7723992839839821E-122</v>
      </c>
      <c r="S10" s="5">
        <f ca="1"/>
        <v>4.0419401436625271E-57</v>
      </c>
      <c r="T10" s="5">
        <f ca="1"/>
        <v>1</v>
      </c>
      <c r="U10" s="5">
        <f ca="1"/>
        <v>3.5782647384794006E-105</v>
      </c>
      <c r="V10" s="5">
        <f t="shared" ca="1" si="5"/>
        <v>5.7723992839839821E-122</v>
      </c>
      <c r="W10" s="5">
        <f t="shared" ca="1" si="6"/>
        <v>4.0419401436625271E-57</v>
      </c>
      <c r="X10" s="5">
        <f t="shared" ca="1" si="7"/>
        <v>1</v>
      </c>
      <c r="Y10" s="5">
        <f t="shared" ca="1" si="8"/>
        <v>3.5782647384794006E-105</v>
      </c>
    </row>
    <row r="11" spans="1:25">
      <c r="A11" s="2"/>
      <c r="B11" s="3"/>
      <c r="C11" s="3"/>
      <c r="D11" s="3"/>
      <c r="E11" s="3"/>
      <c r="F11" s="3"/>
      <c r="G11" s="11" t="str">
        <f t="shared" si="9"/>
        <v>N/A</v>
      </c>
      <c r="H11" s="9" t="str">
        <f t="shared" si="10"/>
        <v>N/A</v>
      </c>
      <c r="I11" s="9" t="str">
        <f t="shared" si="11"/>
        <v>N/A</v>
      </c>
      <c r="J11" s="9" t="str">
        <f t="shared" si="12"/>
        <v>N/A</v>
      </c>
      <c r="K11" s="10" t="str">
        <f t="shared" si="13"/>
        <v>N/A</v>
      </c>
      <c r="N11" s="5">
        <f t="array" aca="1" ref="N11" ca="1">(-0.5*LN(grade0!$J$15)-0.5*(SUM((MMULT(A11:F11-grade0!$J$2:$O$2,MINVERSE(grade0!$J$7:$O$12)))*(A11:F11-grade0!$J$2:$O$2)))+LN($N$2))</f>
        <v>-369.90388592179994</v>
      </c>
      <c r="O11" s="5">
        <f t="array" aca="1" ref="O11" ca="1">(-0.5*LN(grade1!$J$15)-0.5*(SUM((MMULT(A11:F11-grade1!$J$2:$O$2,MINVERSE(grade1!$J$7:$O$12)))*(A11:F11-grade1!$J$2:$O$2)))+LN($O$2))</f>
        <v>-220.59221788144779</v>
      </c>
      <c r="P11" s="5">
        <f t="array" aca="1" ref="P11" ca="1">(-0.5*LN(grade2!$J$15)-0.5*(SUM((MMULT(A11:F11-grade2!$J$2:$O$2,MINVERSE(grade2!$J$7:$O$12)))*(A11:F11-grade2!$J$2:$O$2)))+LN($P$2))</f>
        <v>-90.741592391064842</v>
      </c>
      <c r="Q11" s="5">
        <f t="array" aca="1" ref="Q11" ca="1">(-0.5*LN(grade3!$J$15)-0.5*(SUM((MMULT(A11:F11-grade3!$J$2:$O$2,MINVERSE(grade3!$J$7:$O$12)))*(A11:F11-grade3!$J$2:$O$2)))+LN($Q$2))</f>
        <v>-331.23814918245881</v>
      </c>
      <c r="R11" s="5">
        <f t="array" aca="1" ref="R11:U11" ca="1">EXP(N11:Q11-MAX(N11:Q11))</f>
        <v>5.7723992839839821E-122</v>
      </c>
      <c r="S11" s="5">
        <f ca="1"/>
        <v>4.0419401436625271E-57</v>
      </c>
      <c r="T11" s="5">
        <f ca="1"/>
        <v>1</v>
      </c>
      <c r="U11" s="5">
        <f ca="1"/>
        <v>3.5782647384794006E-105</v>
      </c>
      <c r="V11" s="5">
        <f t="shared" ca="1" si="5"/>
        <v>5.7723992839839821E-122</v>
      </c>
      <c r="W11" s="5">
        <f t="shared" ca="1" si="6"/>
        <v>4.0419401436625271E-57</v>
      </c>
      <c r="X11" s="5">
        <f t="shared" ca="1" si="7"/>
        <v>1</v>
      </c>
      <c r="Y11" s="5">
        <f t="shared" ca="1" si="8"/>
        <v>3.5782647384794006E-105</v>
      </c>
    </row>
    <row r="12" spans="1:25">
      <c r="A12" s="3"/>
      <c r="B12" s="3"/>
      <c r="C12" s="3"/>
      <c r="D12" s="3"/>
      <c r="E12" s="3"/>
      <c r="F12" s="3"/>
      <c r="G12" s="11" t="str">
        <f t="shared" si="9"/>
        <v>N/A</v>
      </c>
      <c r="H12" s="9" t="str">
        <f t="shared" si="10"/>
        <v>N/A</v>
      </c>
      <c r="I12" s="9" t="str">
        <f t="shared" si="11"/>
        <v>N/A</v>
      </c>
      <c r="J12" s="9" t="str">
        <f t="shared" si="12"/>
        <v>N/A</v>
      </c>
      <c r="K12" s="10" t="str">
        <f t="shared" si="13"/>
        <v>N/A</v>
      </c>
      <c r="N12" s="5">
        <f t="array" aca="1" ref="N12" ca="1">(-0.5*LN(grade0!$J$15)-0.5*(SUM((MMULT(A12:F12-grade0!$J$2:$O$2,MINVERSE(grade0!$J$7:$O$12)))*(A12:F12-grade0!$J$2:$O$2)))+LN($N$2))</f>
        <v>-369.90388592179994</v>
      </c>
      <c r="O12" s="5">
        <f t="array" aca="1" ref="O12" ca="1">(-0.5*LN(grade1!$J$15)-0.5*(SUM((MMULT(A12:F12-grade1!$J$2:$O$2,MINVERSE(grade1!$J$7:$O$12)))*(A12:F12-grade1!$J$2:$O$2)))+LN($O$2))</f>
        <v>-220.59221788144779</v>
      </c>
      <c r="P12" s="5">
        <f t="array" aca="1" ref="P12" ca="1">(-0.5*LN(grade2!$J$15)-0.5*(SUM((MMULT(A12:F12-grade2!$J$2:$O$2,MINVERSE(grade2!$J$7:$O$12)))*(A12:F12-grade2!$J$2:$O$2)))+LN($P$2))</f>
        <v>-90.741592391064842</v>
      </c>
      <c r="Q12" s="5">
        <f t="array" aca="1" ref="Q12" ca="1">(-0.5*LN(grade3!$J$15)-0.5*(SUM((MMULT(A12:F12-grade3!$J$2:$O$2,MINVERSE(grade3!$J$7:$O$12)))*(A12:F12-grade3!$J$2:$O$2)))+LN($Q$2))</f>
        <v>-331.23814918245881</v>
      </c>
      <c r="R12" s="5">
        <f t="array" aca="1" ref="R12:U12" ca="1">EXP(N12:Q12-MAX(N12:Q12))</f>
        <v>5.7723992839839821E-122</v>
      </c>
      <c r="S12" s="5">
        <f ca="1"/>
        <v>4.0419401436625271E-57</v>
      </c>
      <c r="T12" s="5">
        <f ca="1"/>
        <v>1</v>
      </c>
      <c r="U12" s="5">
        <f ca="1"/>
        <v>3.5782647384794006E-105</v>
      </c>
      <c r="V12" s="5">
        <f t="shared" ca="1" si="5"/>
        <v>5.7723992839839821E-122</v>
      </c>
      <c r="W12" s="5">
        <f t="shared" ca="1" si="6"/>
        <v>4.0419401436625271E-57</v>
      </c>
      <c r="X12" s="5">
        <f t="shared" ca="1" si="7"/>
        <v>1</v>
      </c>
      <c r="Y12" s="5">
        <f t="shared" ca="1" si="8"/>
        <v>3.5782647384794006E-105</v>
      </c>
    </row>
    <row r="13" spans="1:25">
      <c r="A13" s="3"/>
      <c r="B13" s="3"/>
      <c r="C13" s="3"/>
      <c r="D13" s="3"/>
      <c r="E13" s="3"/>
      <c r="F13" s="3"/>
      <c r="G13" s="11" t="str">
        <f t="shared" si="9"/>
        <v>N/A</v>
      </c>
      <c r="H13" s="9" t="str">
        <f t="shared" si="10"/>
        <v>N/A</v>
      </c>
      <c r="I13" s="9" t="str">
        <f t="shared" si="11"/>
        <v>N/A</v>
      </c>
      <c r="J13" s="9" t="str">
        <f t="shared" si="12"/>
        <v>N/A</v>
      </c>
      <c r="K13" s="10" t="str">
        <f t="shared" si="13"/>
        <v>N/A</v>
      </c>
      <c r="N13" s="5">
        <f t="array" aca="1" ref="N13" ca="1">(-0.5*LN(grade0!$J$15)-0.5*(SUM((MMULT(A13:F13-grade0!$J$2:$O$2,MINVERSE(grade0!$J$7:$O$12)))*(A13:F13-grade0!$J$2:$O$2)))+LN($N$2))</f>
        <v>-369.90388592179994</v>
      </c>
      <c r="O13" s="5">
        <f t="array" aca="1" ref="O13" ca="1">(-0.5*LN(grade1!$J$15)-0.5*(SUM((MMULT(A13:F13-grade1!$J$2:$O$2,MINVERSE(grade1!$J$7:$O$12)))*(A13:F13-grade1!$J$2:$O$2)))+LN($O$2))</f>
        <v>-220.59221788144779</v>
      </c>
      <c r="P13" s="5">
        <f t="array" aca="1" ref="P13" ca="1">(-0.5*LN(grade2!$J$15)-0.5*(SUM((MMULT(A13:F13-grade2!$J$2:$O$2,MINVERSE(grade2!$J$7:$O$12)))*(A13:F13-grade2!$J$2:$O$2)))+LN($P$2))</f>
        <v>-90.741592391064842</v>
      </c>
      <c r="Q13" s="5">
        <f t="array" aca="1" ref="Q13" ca="1">(-0.5*LN(grade3!$J$15)-0.5*(SUM((MMULT(A13:F13-grade3!$J$2:$O$2,MINVERSE(grade3!$J$7:$O$12)))*(A13:F13-grade3!$J$2:$O$2)))+LN($Q$2))</f>
        <v>-331.23814918245881</v>
      </c>
      <c r="R13" s="5">
        <f t="array" aca="1" ref="R13:U13" ca="1">EXP(N13:Q13-MAX(N13:Q13))</f>
        <v>5.7723992839839821E-122</v>
      </c>
      <c r="S13" s="5">
        <f ca="1"/>
        <v>4.0419401436625271E-57</v>
      </c>
      <c r="T13" s="5">
        <f ca="1"/>
        <v>1</v>
      </c>
      <c r="U13" s="5">
        <f ca="1"/>
        <v>3.5782647384794006E-105</v>
      </c>
      <c r="V13" s="5">
        <f t="shared" ca="1" si="5"/>
        <v>5.7723992839839821E-122</v>
      </c>
      <c r="W13" s="5">
        <f t="shared" ca="1" si="6"/>
        <v>4.0419401436625271E-57</v>
      </c>
      <c r="X13" s="5">
        <f t="shared" ca="1" si="7"/>
        <v>1</v>
      </c>
      <c r="Y13" s="5">
        <f t="shared" ca="1" si="8"/>
        <v>3.5782647384794006E-105</v>
      </c>
    </row>
    <row r="14" spans="1:25">
      <c r="A14" s="3"/>
      <c r="B14" s="3"/>
      <c r="C14" s="3"/>
      <c r="D14" s="3"/>
      <c r="E14" s="3"/>
      <c r="F14" s="3"/>
      <c r="G14" s="11" t="str">
        <f t="shared" si="9"/>
        <v>N/A</v>
      </c>
      <c r="H14" s="9" t="str">
        <f t="shared" si="10"/>
        <v>N/A</v>
      </c>
      <c r="I14" s="9" t="str">
        <f t="shared" si="11"/>
        <v>N/A</v>
      </c>
      <c r="J14" s="9" t="str">
        <f t="shared" si="12"/>
        <v>N/A</v>
      </c>
      <c r="K14" s="10" t="str">
        <f t="shared" si="13"/>
        <v>N/A</v>
      </c>
      <c r="N14" s="5">
        <f t="array" aca="1" ref="N14" ca="1">(-0.5*LN(grade0!$J$15)-0.5*(SUM((MMULT(A14:F14-grade0!$J$2:$O$2,MINVERSE(grade0!$J$7:$O$12)))*(A14:F14-grade0!$J$2:$O$2)))+LN($N$2))</f>
        <v>-369.90388592179994</v>
      </c>
      <c r="O14" s="5">
        <f t="array" aca="1" ref="O14" ca="1">(-0.5*LN(grade1!$J$15)-0.5*(SUM((MMULT(A14:F14-grade1!$J$2:$O$2,MINVERSE(grade1!$J$7:$O$12)))*(A14:F14-grade1!$J$2:$O$2)))+LN($O$2))</f>
        <v>-220.59221788144779</v>
      </c>
      <c r="P14" s="5">
        <f t="array" aca="1" ref="P14" ca="1">(-0.5*LN(grade2!$J$15)-0.5*(SUM((MMULT(A14:F14-grade2!$J$2:$O$2,MINVERSE(grade2!$J$7:$O$12)))*(A14:F14-grade2!$J$2:$O$2)))+LN($P$2))</f>
        <v>-90.741592391064842</v>
      </c>
      <c r="Q14" s="5">
        <f t="array" aca="1" ref="Q14" ca="1">(-0.5*LN(grade3!$J$15)-0.5*(SUM((MMULT(A14:F14-grade3!$J$2:$O$2,MINVERSE(grade3!$J$7:$O$12)))*(A14:F14-grade3!$J$2:$O$2)))+LN($Q$2))</f>
        <v>-331.23814918245881</v>
      </c>
      <c r="R14" s="5">
        <f t="array" aca="1" ref="R14:U14" ca="1">EXP(N14:Q14-MAX(N14:Q14))</f>
        <v>5.7723992839839821E-122</v>
      </c>
      <c r="S14" s="5">
        <f ca="1"/>
        <v>4.0419401436625271E-57</v>
      </c>
      <c r="T14" s="5">
        <f ca="1"/>
        <v>1</v>
      </c>
      <c r="U14" s="5">
        <f ca="1"/>
        <v>3.5782647384794006E-105</v>
      </c>
      <c r="V14" s="5">
        <f t="shared" ca="1" si="5"/>
        <v>5.7723992839839821E-122</v>
      </c>
      <c r="W14" s="5">
        <f t="shared" ca="1" si="6"/>
        <v>4.0419401436625271E-57</v>
      </c>
      <c r="X14" s="5">
        <f t="shared" ca="1" si="7"/>
        <v>1</v>
      </c>
      <c r="Y14" s="5">
        <f t="shared" ca="1" si="8"/>
        <v>3.5782647384794006E-105</v>
      </c>
    </row>
    <row r="15" spans="1:25">
      <c r="A15" s="3"/>
      <c r="B15" s="3"/>
      <c r="C15" s="3"/>
      <c r="D15" s="3"/>
      <c r="E15" s="3"/>
      <c r="F15" s="3"/>
      <c r="G15" s="11" t="str">
        <f t="shared" si="9"/>
        <v>N/A</v>
      </c>
      <c r="H15" s="9" t="str">
        <f t="shared" si="10"/>
        <v>N/A</v>
      </c>
      <c r="I15" s="9" t="str">
        <f t="shared" si="11"/>
        <v>N/A</v>
      </c>
      <c r="J15" s="9" t="str">
        <f t="shared" si="12"/>
        <v>N/A</v>
      </c>
      <c r="K15" s="10" t="str">
        <f t="shared" si="13"/>
        <v>N/A</v>
      </c>
      <c r="N15" s="5">
        <f t="array" aca="1" ref="N15" ca="1">(-0.5*LN(grade0!$J$15)-0.5*(SUM((MMULT(A15:F15-grade0!$J$2:$O$2,MINVERSE(grade0!$J$7:$O$12)))*(A15:F15-grade0!$J$2:$O$2)))+LN($N$2))</f>
        <v>-369.90388592179994</v>
      </c>
      <c r="O15" s="5">
        <f t="array" aca="1" ref="O15" ca="1">(-0.5*LN(grade1!$J$15)-0.5*(SUM((MMULT(A15:F15-grade1!$J$2:$O$2,MINVERSE(grade1!$J$7:$O$12)))*(A15:F15-grade1!$J$2:$O$2)))+LN($O$2))</f>
        <v>-220.59221788144779</v>
      </c>
      <c r="P15" s="5">
        <f t="array" aca="1" ref="P15" ca="1">(-0.5*LN(grade2!$J$15)-0.5*(SUM((MMULT(A15:F15-grade2!$J$2:$O$2,MINVERSE(grade2!$J$7:$O$12)))*(A15:F15-grade2!$J$2:$O$2)))+LN($P$2))</f>
        <v>-90.741592391064842</v>
      </c>
      <c r="Q15" s="5">
        <f t="array" aca="1" ref="Q15" ca="1">(-0.5*LN(grade3!$J$15)-0.5*(SUM((MMULT(A15:F15-grade3!$J$2:$O$2,MINVERSE(grade3!$J$7:$O$12)))*(A15:F15-grade3!$J$2:$O$2)))+LN($Q$2))</f>
        <v>-331.23814918245881</v>
      </c>
      <c r="R15" s="5">
        <f t="array" aca="1" ref="R15:U15" ca="1">EXP(N15:Q15-MAX(N15:Q15))</f>
        <v>5.7723992839839821E-122</v>
      </c>
      <c r="S15" s="5">
        <f ca="1"/>
        <v>4.0419401436625271E-57</v>
      </c>
      <c r="T15" s="5">
        <f ca="1"/>
        <v>1</v>
      </c>
      <c r="U15" s="5">
        <f ca="1"/>
        <v>3.5782647384794006E-105</v>
      </c>
      <c r="V15" s="5">
        <f t="shared" ca="1" si="5"/>
        <v>5.7723992839839821E-122</v>
      </c>
      <c r="W15" s="5">
        <f t="shared" ca="1" si="6"/>
        <v>4.0419401436625271E-57</v>
      </c>
      <c r="X15" s="5">
        <f t="shared" ca="1" si="7"/>
        <v>1</v>
      </c>
      <c r="Y15" s="5">
        <f t="shared" ca="1" si="8"/>
        <v>3.5782647384794006E-105</v>
      </c>
    </row>
    <row r="16" spans="1:25">
      <c r="A16" s="3"/>
      <c r="B16" s="3"/>
      <c r="C16" s="3"/>
      <c r="D16" s="3"/>
      <c r="E16" s="3"/>
      <c r="F16" s="3"/>
      <c r="G16" s="11" t="str">
        <f t="shared" si="9"/>
        <v>N/A</v>
      </c>
      <c r="H16" s="9" t="str">
        <f t="shared" si="10"/>
        <v>N/A</v>
      </c>
      <c r="I16" s="9" t="str">
        <f t="shared" si="11"/>
        <v>N/A</v>
      </c>
      <c r="J16" s="9" t="str">
        <f t="shared" si="12"/>
        <v>N/A</v>
      </c>
      <c r="K16" s="10" t="str">
        <f t="shared" si="13"/>
        <v>N/A</v>
      </c>
      <c r="N16" s="5">
        <f t="array" aca="1" ref="N16" ca="1">(-0.5*LN(grade0!$J$15)-0.5*(SUM((MMULT(A16:F16-grade0!$J$2:$O$2,MINVERSE(grade0!$J$7:$O$12)))*(A16:F16-grade0!$J$2:$O$2)))+LN($N$2))</f>
        <v>-369.90388592179994</v>
      </c>
      <c r="O16" s="5">
        <f t="array" aca="1" ref="O16" ca="1">(-0.5*LN(grade1!$J$15)-0.5*(SUM((MMULT(A16:F16-grade1!$J$2:$O$2,MINVERSE(grade1!$J$7:$O$12)))*(A16:F16-grade1!$J$2:$O$2)))+LN($O$2))</f>
        <v>-220.59221788144779</v>
      </c>
      <c r="P16" s="5">
        <f t="array" aca="1" ref="P16" ca="1">(-0.5*LN(grade2!$J$15)-0.5*(SUM((MMULT(A16:F16-grade2!$J$2:$O$2,MINVERSE(grade2!$J$7:$O$12)))*(A16:F16-grade2!$J$2:$O$2)))+LN($P$2))</f>
        <v>-90.741592391064842</v>
      </c>
      <c r="Q16" s="5">
        <f t="array" aca="1" ref="Q16" ca="1">(-0.5*LN(grade3!$J$15)-0.5*(SUM((MMULT(A16:F16-grade3!$J$2:$O$2,MINVERSE(grade3!$J$7:$O$12)))*(A16:F16-grade3!$J$2:$O$2)))+LN($Q$2))</f>
        <v>-331.23814918245881</v>
      </c>
      <c r="R16" s="5">
        <f t="array" aca="1" ref="R16:U16" ca="1">EXP(N16:Q16-MAX(N16:Q16))</f>
        <v>5.7723992839839821E-122</v>
      </c>
      <c r="S16" s="5">
        <f ca="1"/>
        <v>4.0419401436625271E-57</v>
      </c>
      <c r="T16" s="5">
        <f ca="1"/>
        <v>1</v>
      </c>
      <c r="U16" s="5">
        <f ca="1"/>
        <v>3.5782647384794006E-105</v>
      </c>
      <c r="V16" s="5">
        <f t="shared" ca="1" si="5"/>
        <v>5.7723992839839821E-122</v>
      </c>
      <c r="W16" s="5">
        <f t="shared" ca="1" si="6"/>
        <v>4.0419401436625271E-57</v>
      </c>
      <c r="X16" s="5">
        <f t="shared" ca="1" si="7"/>
        <v>1</v>
      </c>
      <c r="Y16" s="5">
        <f t="shared" ca="1" si="8"/>
        <v>3.5782647384794006E-105</v>
      </c>
    </row>
    <row r="17" spans="1:25">
      <c r="A17" s="3"/>
      <c r="B17" s="3"/>
      <c r="C17" s="3"/>
      <c r="D17" s="3"/>
      <c r="E17" s="3"/>
      <c r="F17" s="3"/>
      <c r="G17" s="11" t="str">
        <f t="shared" si="9"/>
        <v>N/A</v>
      </c>
      <c r="H17" s="9" t="str">
        <f t="shared" si="10"/>
        <v>N/A</v>
      </c>
      <c r="I17" s="9" t="str">
        <f t="shared" si="11"/>
        <v>N/A</v>
      </c>
      <c r="J17" s="9" t="str">
        <f t="shared" si="12"/>
        <v>N/A</v>
      </c>
      <c r="K17" s="10" t="str">
        <f t="shared" si="13"/>
        <v>N/A</v>
      </c>
      <c r="N17" s="5">
        <f t="array" aca="1" ref="N17" ca="1">(-0.5*LN(grade0!$J$15)-0.5*(SUM((MMULT(A17:F17-grade0!$J$2:$O$2,MINVERSE(grade0!$J$7:$O$12)))*(A17:F17-grade0!$J$2:$O$2)))+LN($N$2))</f>
        <v>-369.90388592179994</v>
      </c>
      <c r="O17" s="5">
        <f t="array" aca="1" ref="O17" ca="1">(-0.5*LN(grade1!$J$15)-0.5*(SUM((MMULT(A17:F17-grade1!$J$2:$O$2,MINVERSE(grade1!$J$7:$O$12)))*(A17:F17-grade1!$J$2:$O$2)))+LN($O$2))</f>
        <v>-220.59221788144779</v>
      </c>
      <c r="P17" s="5">
        <f t="array" aca="1" ref="P17" ca="1">(-0.5*LN(grade2!$J$15)-0.5*(SUM((MMULT(A17:F17-grade2!$J$2:$O$2,MINVERSE(grade2!$J$7:$O$12)))*(A17:F17-grade2!$J$2:$O$2)))+LN($P$2))</f>
        <v>-90.741592391064842</v>
      </c>
      <c r="Q17" s="5">
        <f t="array" aca="1" ref="Q17" ca="1">(-0.5*LN(grade3!$J$15)-0.5*(SUM((MMULT(A17:F17-grade3!$J$2:$O$2,MINVERSE(grade3!$J$7:$O$12)))*(A17:F17-grade3!$J$2:$O$2)))+LN($Q$2))</f>
        <v>-331.23814918245881</v>
      </c>
      <c r="R17" s="5">
        <f t="array" aca="1" ref="R17:U17" ca="1">EXP(N17:Q17-MAX(N17:Q17))</f>
        <v>5.7723992839839821E-122</v>
      </c>
      <c r="S17" s="5">
        <f ca="1"/>
        <v>4.0419401436625271E-57</v>
      </c>
      <c r="T17" s="5">
        <f ca="1"/>
        <v>1</v>
      </c>
      <c r="U17" s="5">
        <f ca="1"/>
        <v>3.5782647384794006E-105</v>
      </c>
      <c r="V17" s="5">
        <f t="shared" ca="1" si="5"/>
        <v>5.7723992839839821E-122</v>
      </c>
      <c r="W17" s="5">
        <f t="shared" ca="1" si="6"/>
        <v>4.0419401436625271E-57</v>
      </c>
      <c r="X17" s="5">
        <f t="shared" ca="1" si="7"/>
        <v>1</v>
      </c>
      <c r="Y17" s="5">
        <f t="shared" ca="1" si="8"/>
        <v>3.5782647384794006E-105</v>
      </c>
    </row>
    <row r="18" spans="1:25">
      <c r="A18" s="3"/>
      <c r="B18" s="3"/>
      <c r="C18" s="3"/>
      <c r="D18" s="3"/>
      <c r="E18" s="3"/>
      <c r="F18" s="3"/>
      <c r="G18" s="11" t="str">
        <f t="shared" si="9"/>
        <v>N/A</v>
      </c>
      <c r="H18" s="9" t="str">
        <f t="shared" si="10"/>
        <v>N/A</v>
      </c>
      <c r="I18" s="9" t="str">
        <f t="shared" si="11"/>
        <v>N/A</v>
      </c>
      <c r="J18" s="9" t="str">
        <f t="shared" si="12"/>
        <v>N/A</v>
      </c>
      <c r="K18" s="10" t="str">
        <f t="shared" si="13"/>
        <v>N/A</v>
      </c>
      <c r="N18" s="5">
        <f t="array" aca="1" ref="N18" ca="1">(-0.5*LN(grade0!$J$15)-0.5*(SUM((MMULT(A18:F18-grade0!$J$2:$O$2,MINVERSE(grade0!$J$7:$O$12)))*(A18:F18-grade0!$J$2:$O$2)))+LN($N$2))</f>
        <v>-369.90388592179994</v>
      </c>
      <c r="O18" s="5">
        <f t="array" aca="1" ref="O18" ca="1">(-0.5*LN(grade1!$J$15)-0.5*(SUM((MMULT(A18:F18-grade1!$J$2:$O$2,MINVERSE(grade1!$J$7:$O$12)))*(A18:F18-grade1!$J$2:$O$2)))+LN($O$2))</f>
        <v>-220.59221788144779</v>
      </c>
      <c r="P18" s="5">
        <f t="array" aca="1" ref="P18" ca="1">(-0.5*LN(grade2!$J$15)-0.5*(SUM((MMULT(A18:F18-grade2!$J$2:$O$2,MINVERSE(grade2!$J$7:$O$12)))*(A18:F18-grade2!$J$2:$O$2)))+LN($P$2))</f>
        <v>-90.741592391064842</v>
      </c>
      <c r="Q18" s="5">
        <f t="array" aca="1" ref="Q18" ca="1">(-0.5*LN(grade3!$J$15)-0.5*(SUM((MMULT(A18:F18-grade3!$J$2:$O$2,MINVERSE(grade3!$J$7:$O$12)))*(A18:F18-grade3!$J$2:$O$2)))+LN($Q$2))</f>
        <v>-331.23814918245881</v>
      </c>
      <c r="R18" s="5">
        <f t="array" aca="1" ref="R18:U18" ca="1">EXP(N18:Q18-MAX(N18:Q18))</f>
        <v>5.7723992839839821E-122</v>
      </c>
      <c r="S18" s="5">
        <f ca="1"/>
        <v>4.0419401436625271E-57</v>
      </c>
      <c r="T18" s="5">
        <f ca="1"/>
        <v>1</v>
      </c>
      <c r="U18" s="5">
        <f ca="1"/>
        <v>3.5782647384794006E-105</v>
      </c>
      <c r="V18" s="5">
        <f t="shared" ca="1" si="5"/>
        <v>5.7723992839839821E-122</v>
      </c>
      <c r="W18" s="5">
        <f t="shared" ca="1" si="6"/>
        <v>4.0419401436625271E-57</v>
      </c>
      <c r="X18" s="5">
        <f t="shared" ca="1" si="7"/>
        <v>1</v>
      </c>
      <c r="Y18" s="5">
        <f t="shared" ca="1" si="8"/>
        <v>3.5782647384794006E-105</v>
      </c>
    </row>
    <row r="19" spans="1:25">
      <c r="A19" s="3"/>
      <c r="B19" s="3"/>
      <c r="C19" s="3"/>
      <c r="D19" s="3"/>
      <c r="E19" s="3"/>
      <c r="F19" s="3"/>
      <c r="G19" s="11" t="str">
        <f t="shared" si="9"/>
        <v>N/A</v>
      </c>
      <c r="H19" s="9" t="str">
        <f t="shared" si="10"/>
        <v>N/A</v>
      </c>
      <c r="I19" s="9" t="str">
        <f t="shared" si="11"/>
        <v>N/A</v>
      </c>
      <c r="J19" s="9" t="str">
        <f t="shared" si="12"/>
        <v>N/A</v>
      </c>
      <c r="K19" s="10" t="str">
        <f t="shared" si="13"/>
        <v>N/A</v>
      </c>
      <c r="N19" s="5">
        <f t="array" aca="1" ref="N19" ca="1">(-0.5*LN(grade0!$J$15)-0.5*(SUM((MMULT(A19:F19-grade0!$J$2:$O$2,MINVERSE(grade0!$J$7:$O$12)))*(A19:F19-grade0!$J$2:$O$2)))+LN($N$2))</f>
        <v>-369.90388592179994</v>
      </c>
      <c r="O19" s="5">
        <f t="array" aca="1" ref="O19" ca="1">(-0.5*LN(grade1!$J$15)-0.5*(SUM((MMULT(A19:F19-grade1!$J$2:$O$2,MINVERSE(grade1!$J$7:$O$12)))*(A19:F19-grade1!$J$2:$O$2)))+LN($O$2))</f>
        <v>-220.59221788144779</v>
      </c>
      <c r="P19" s="5">
        <f t="array" aca="1" ref="P19" ca="1">(-0.5*LN(grade2!$J$15)-0.5*(SUM((MMULT(A19:F19-grade2!$J$2:$O$2,MINVERSE(grade2!$J$7:$O$12)))*(A19:F19-grade2!$J$2:$O$2)))+LN($P$2))</f>
        <v>-90.741592391064842</v>
      </c>
      <c r="Q19" s="5">
        <f t="array" aca="1" ref="Q19" ca="1">(-0.5*LN(grade3!$J$15)-0.5*(SUM((MMULT(A19:F19-grade3!$J$2:$O$2,MINVERSE(grade3!$J$7:$O$12)))*(A19:F19-grade3!$J$2:$O$2)))+LN($Q$2))</f>
        <v>-331.23814918245881</v>
      </c>
      <c r="R19" s="5">
        <f t="array" aca="1" ref="R19:U19" ca="1">EXP(N19:Q19-MAX(N19:Q19))</f>
        <v>5.7723992839839821E-122</v>
      </c>
      <c r="S19" s="5">
        <f ca="1"/>
        <v>4.0419401436625271E-57</v>
      </c>
      <c r="T19" s="5">
        <f ca="1"/>
        <v>1</v>
      </c>
      <c r="U19" s="5">
        <f ca="1"/>
        <v>3.5782647384794006E-105</v>
      </c>
      <c r="V19" s="5">
        <f t="shared" ca="1" si="5"/>
        <v>5.7723992839839821E-122</v>
      </c>
      <c r="W19" s="5">
        <f t="shared" ca="1" si="6"/>
        <v>4.0419401436625271E-57</v>
      </c>
      <c r="X19" s="5">
        <f t="shared" ca="1" si="7"/>
        <v>1</v>
      </c>
      <c r="Y19" s="5">
        <f t="shared" ca="1" si="8"/>
        <v>3.5782647384794006E-105</v>
      </c>
    </row>
    <row r="20" spans="1:25">
      <c r="A20" s="3"/>
      <c r="B20" s="3"/>
      <c r="C20" s="3"/>
      <c r="D20" s="3"/>
      <c r="E20" s="3"/>
      <c r="F20" s="3"/>
      <c r="G20" s="11" t="str">
        <f t="shared" si="9"/>
        <v>N/A</v>
      </c>
      <c r="H20" s="9" t="str">
        <f t="shared" si="10"/>
        <v>N/A</v>
      </c>
      <c r="I20" s="9" t="str">
        <f t="shared" si="11"/>
        <v>N/A</v>
      </c>
      <c r="J20" s="9" t="str">
        <f t="shared" si="12"/>
        <v>N/A</v>
      </c>
      <c r="K20" s="10" t="str">
        <f t="shared" si="13"/>
        <v>N/A</v>
      </c>
      <c r="N20" s="5">
        <f t="array" aca="1" ref="N20" ca="1">(-0.5*LN(grade0!$J$15)-0.5*(SUM((MMULT(A20:F20-grade0!$J$2:$O$2,MINVERSE(grade0!$J$7:$O$12)))*(A20:F20-grade0!$J$2:$O$2)))+LN($N$2))</f>
        <v>-369.90388592179994</v>
      </c>
      <c r="O20" s="5">
        <f t="array" aca="1" ref="O20" ca="1">(-0.5*LN(grade1!$J$15)-0.5*(SUM((MMULT(A20:F20-grade1!$J$2:$O$2,MINVERSE(grade1!$J$7:$O$12)))*(A20:F20-grade1!$J$2:$O$2)))+LN($O$2))</f>
        <v>-220.59221788144779</v>
      </c>
      <c r="P20" s="5">
        <f t="array" aca="1" ref="P20" ca="1">(-0.5*LN(grade2!$J$15)-0.5*(SUM((MMULT(A20:F20-grade2!$J$2:$O$2,MINVERSE(grade2!$J$7:$O$12)))*(A20:F20-grade2!$J$2:$O$2)))+LN($P$2))</f>
        <v>-90.741592391064842</v>
      </c>
      <c r="Q20" s="5">
        <f t="array" aca="1" ref="Q20" ca="1">(-0.5*LN(grade3!$J$15)-0.5*(SUM((MMULT(A20:F20-grade3!$J$2:$O$2,MINVERSE(grade3!$J$7:$O$12)))*(A20:F20-grade3!$J$2:$O$2)))+LN($Q$2))</f>
        <v>-331.23814918245881</v>
      </c>
      <c r="R20" s="5">
        <f t="array" aca="1" ref="R20:U20" ca="1">EXP(N20:Q20-MAX(N20:Q20))</f>
        <v>5.7723992839839821E-122</v>
      </c>
      <c r="S20" s="5">
        <f ca="1"/>
        <v>4.0419401436625271E-57</v>
      </c>
      <c r="T20" s="5">
        <f ca="1"/>
        <v>1</v>
      </c>
      <c r="U20" s="5">
        <f ca="1"/>
        <v>3.5782647384794006E-105</v>
      </c>
      <c r="V20" s="5">
        <f t="shared" ca="1" si="5"/>
        <v>5.7723992839839821E-122</v>
      </c>
      <c r="W20" s="5">
        <f t="shared" ca="1" si="6"/>
        <v>4.0419401436625271E-57</v>
      </c>
      <c r="X20" s="5">
        <f t="shared" ca="1" si="7"/>
        <v>1</v>
      </c>
      <c r="Y20" s="5">
        <f t="shared" ca="1" si="8"/>
        <v>3.5782647384794006E-105</v>
      </c>
    </row>
    <row r="21" spans="1:25">
      <c r="A21" s="3"/>
      <c r="B21" s="3"/>
      <c r="C21" s="3"/>
      <c r="D21" s="3"/>
      <c r="E21" s="3"/>
      <c r="F21" s="3"/>
      <c r="G21" s="11" t="str">
        <f t="shared" si="9"/>
        <v>N/A</v>
      </c>
      <c r="H21" s="9" t="str">
        <f t="shared" si="10"/>
        <v>N/A</v>
      </c>
      <c r="I21" s="9" t="str">
        <f t="shared" si="11"/>
        <v>N/A</v>
      </c>
      <c r="J21" s="9" t="str">
        <f t="shared" si="12"/>
        <v>N/A</v>
      </c>
      <c r="K21" s="10" t="str">
        <f t="shared" si="13"/>
        <v>N/A</v>
      </c>
      <c r="N21" s="5">
        <f t="array" aca="1" ref="N21" ca="1">(-0.5*LN(grade0!$J$15)-0.5*(SUM((MMULT(A21:F21-grade0!$J$2:$O$2,MINVERSE(grade0!$J$7:$O$12)))*(A21:F21-grade0!$J$2:$O$2)))+LN($N$2))</f>
        <v>-369.90388592179994</v>
      </c>
      <c r="O21" s="5">
        <f t="array" aca="1" ref="O21" ca="1">(-0.5*LN(grade1!$J$15)-0.5*(SUM((MMULT(A21:F21-grade1!$J$2:$O$2,MINVERSE(grade1!$J$7:$O$12)))*(A21:F21-grade1!$J$2:$O$2)))+LN($O$2))</f>
        <v>-220.59221788144779</v>
      </c>
      <c r="P21" s="5">
        <f t="array" aca="1" ref="P21" ca="1">(-0.5*LN(grade2!$J$15)-0.5*(SUM((MMULT(A21:F21-grade2!$J$2:$O$2,MINVERSE(grade2!$J$7:$O$12)))*(A21:F21-grade2!$J$2:$O$2)))+LN($P$2))</f>
        <v>-90.741592391064842</v>
      </c>
      <c r="Q21" s="5">
        <f t="array" aca="1" ref="Q21" ca="1">(-0.5*LN(grade3!$J$15)-0.5*(SUM((MMULT(A21:F21-grade3!$J$2:$O$2,MINVERSE(grade3!$J$7:$O$12)))*(A21:F21-grade3!$J$2:$O$2)))+LN($Q$2))</f>
        <v>-331.23814918245881</v>
      </c>
      <c r="R21" s="5">
        <f t="array" aca="1" ref="R21:U21" ca="1">EXP(N21:Q21-MAX(N21:Q21))</f>
        <v>5.7723992839839821E-122</v>
      </c>
      <c r="S21" s="5">
        <f ca="1"/>
        <v>4.0419401436625271E-57</v>
      </c>
      <c r="T21" s="5">
        <f ca="1"/>
        <v>1</v>
      </c>
      <c r="U21" s="5">
        <f ca="1"/>
        <v>3.5782647384794006E-105</v>
      </c>
      <c r="V21" s="5">
        <f t="shared" ca="1" si="5"/>
        <v>5.7723992839839821E-122</v>
      </c>
      <c r="W21" s="5">
        <f t="shared" ca="1" si="6"/>
        <v>4.0419401436625271E-57</v>
      </c>
      <c r="X21" s="5">
        <f t="shared" ca="1" si="7"/>
        <v>1</v>
      </c>
      <c r="Y21" s="5">
        <f t="shared" ca="1" si="8"/>
        <v>3.5782647384794006E-105</v>
      </c>
    </row>
    <row r="22" spans="1:25">
      <c r="A22" s="3"/>
      <c r="B22" s="3"/>
      <c r="C22" s="3"/>
      <c r="D22" s="3"/>
      <c r="E22" s="3"/>
      <c r="F22" s="3"/>
      <c r="G22" s="11" t="str">
        <f t="shared" si="9"/>
        <v>N/A</v>
      </c>
      <c r="H22" s="9" t="str">
        <f t="shared" si="10"/>
        <v>N/A</v>
      </c>
      <c r="I22" s="9" t="str">
        <f t="shared" si="11"/>
        <v>N/A</v>
      </c>
      <c r="J22" s="9" t="str">
        <f t="shared" si="12"/>
        <v>N/A</v>
      </c>
      <c r="K22" s="10" t="str">
        <f t="shared" si="13"/>
        <v>N/A</v>
      </c>
      <c r="N22" s="5">
        <f t="array" aca="1" ref="N22" ca="1">(-0.5*LN(grade0!$J$15)-0.5*(SUM((MMULT(A22:F22-grade0!$J$2:$O$2,MINVERSE(grade0!$J$7:$O$12)))*(A22:F22-grade0!$J$2:$O$2)))+LN($N$2))</f>
        <v>-369.90388592179994</v>
      </c>
      <c r="O22" s="5">
        <f t="array" aca="1" ref="O22" ca="1">(-0.5*LN(grade1!$J$15)-0.5*(SUM((MMULT(A22:F22-grade1!$J$2:$O$2,MINVERSE(grade1!$J$7:$O$12)))*(A22:F22-grade1!$J$2:$O$2)))+LN($O$2))</f>
        <v>-220.59221788144779</v>
      </c>
      <c r="P22" s="5">
        <f t="array" aca="1" ref="P22" ca="1">(-0.5*LN(grade2!$J$15)-0.5*(SUM((MMULT(A22:F22-grade2!$J$2:$O$2,MINVERSE(grade2!$J$7:$O$12)))*(A22:F22-grade2!$J$2:$O$2)))+LN($P$2))</f>
        <v>-90.741592391064842</v>
      </c>
      <c r="Q22" s="5">
        <f t="array" aca="1" ref="Q22" ca="1">(-0.5*LN(grade3!$J$15)-0.5*(SUM((MMULT(A22:F22-grade3!$J$2:$O$2,MINVERSE(grade3!$J$7:$O$12)))*(A22:F22-grade3!$J$2:$O$2)))+LN($Q$2))</f>
        <v>-331.23814918245881</v>
      </c>
      <c r="R22" s="5">
        <f t="array" aca="1" ref="R22:U22" ca="1">EXP(N22:Q22-MAX(N22:Q22))</f>
        <v>5.7723992839839821E-122</v>
      </c>
      <c r="S22" s="5">
        <f ca="1"/>
        <v>4.0419401436625271E-57</v>
      </c>
      <c r="T22" s="5">
        <f ca="1"/>
        <v>1</v>
      </c>
      <c r="U22" s="5">
        <f ca="1"/>
        <v>3.5782647384794006E-105</v>
      </c>
      <c r="V22" s="5">
        <f t="shared" ca="1" si="5"/>
        <v>5.7723992839839821E-122</v>
      </c>
      <c r="W22" s="5">
        <f t="shared" ca="1" si="6"/>
        <v>4.0419401436625271E-57</v>
      </c>
      <c r="X22" s="5">
        <f t="shared" ca="1" si="7"/>
        <v>1</v>
      </c>
      <c r="Y22" s="5">
        <f t="shared" ca="1" si="8"/>
        <v>3.5782647384794006E-105</v>
      </c>
    </row>
    <row r="23" spans="1:25">
      <c r="A23" s="3"/>
      <c r="B23" s="3"/>
      <c r="C23" s="3"/>
      <c r="D23" s="3"/>
      <c r="E23" s="3"/>
      <c r="F23" s="3"/>
      <c r="G23" s="11" t="str">
        <f t="shared" si="9"/>
        <v>N/A</v>
      </c>
      <c r="H23" s="9" t="str">
        <f t="shared" si="10"/>
        <v>N/A</v>
      </c>
      <c r="I23" s="9" t="str">
        <f t="shared" si="11"/>
        <v>N/A</v>
      </c>
      <c r="J23" s="9" t="str">
        <f t="shared" si="12"/>
        <v>N/A</v>
      </c>
      <c r="K23" s="10" t="str">
        <f t="shared" si="13"/>
        <v>N/A</v>
      </c>
      <c r="N23" s="5">
        <f t="array" aca="1" ref="N23" ca="1">(-0.5*LN(grade0!$J$15)-0.5*(SUM((MMULT(A23:F23-grade0!$J$2:$O$2,MINVERSE(grade0!$J$7:$O$12)))*(A23:F23-grade0!$J$2:$O$2)))+LN($N$2))</f>
        <v>-369.90388592179994</v>
      </c>
      <c r="O23" s="5">
        <f t="array" aca="1" ref="O23" ca="1">(-0.5*LN(grade1!$J$15)-0.5*(SUM((MMULT(A23:F23-grade1!$J$2:$O$2,MINVERSE(grade1!$J$7:$O$12)))*(A23:F23-grade1!$J$2:$O$2)))+LN($O$2))</f>
        <v>-220.59221788144779</v>
      </c>
      <c r="P23" s="5">
        <f t="array" aca="1" ref="P23" ca="1">(-0.5*LN(grade2!$J$15)-0.5*(SUM((MMULT(A23:F23-grade2!$J$2:$O$2,MINVERSE(grade2!$J$7:$O$12)))*(A23:F23-grade2!$J$2:$O$2)))+LN($P$2))</f>
        <v>-90.741592391064842</v>
      </c>
      <c r="Q23" s="5">
        <f t="array" aca="1" ref="Q23" ca="1">(-0.5*LN(grade3!$J$15)-0.5*(SUM((MMULT(A23:F23-grade3!$J$2:$O$2,MINVERSE(grade3!$J$7:$O$12)))*(A23:F23-grade3!$J$2:$O$2)))+LN($Q$2))</f>
        <v>-331.23814918245881</v>
      </c>
      <c r="R23" s="5">
        <f t="array" aca="1" ref="R23:U23" ca="1">EXP(N23:Q23-MAX(N23:Q23))</f>
        <v>5.7723992839839821E-122</v>
      </c>
      <c r="S23" s="5">
        <f ca="1"/>
        <v>4.0419401436625271E-57</v>
      </c>
      <c r="T23" s="5">
        <f ca="1"/>
        <v>1</v>
      </c>
      <c r="U23" s="5">
        <f ca="1"/>
        <v>3.5782647384794006E-105</v>
      </c>
      <c r="V23" s="5">
        <f t="shared" ca="1" si="5"/>
        <v>5.7723992839839821E-122</v>
      </c>
      <c r="W23" s="5">
        <f t="shared" ca="1" si="6"/>
        <v>4.0419401436625271E-57</v>
      </c>
      <c r="X23" s="5">
        <f t="shared" ca="1" si="7"/>
        <v>1</v>
      </c>
      <c r="Y23" s="5">
        <f t="shared" ca="1" si="8"/>
        <v>3.5782647384794006E-105</v>
      </c>
    </row>
  </sheetData>
  <mergeCells count="7">
    <mergeCell ref="A1:F1"/>
    <mergeCell ref="K2:K3"/>
    <mergeCell ref="N3:Q3"/>
    <mergeCell ref="R3:U3"/>
    <mergeCell ref="V3:Y3"/>
    <mergeCell ref="A2:F2"/>
    <mergeCell ref="G2:J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2" sqref="A2"/>
    </sheetView>
  </sheetViews>
  <sheetFormatPr baseColWidth="10" defaultColWidth="11" defaultRowHeight="15" x14ac:dyDescent="0"/>
  <cols>
    <col min="9" max="10" width="10.83203125" customWidth="1"/>
    <col min="11" max="12" width="11" bestFit="1" customWidth="1"/>
    <col min="13" max="13" width="12.33203125" bestFit="1" customWidth="1"/>
    <col min="14" max="14" width="11" bestFit="1" customWidth="1"/>
    <col min="15" max="15" width="11.8320312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3"/>
      <c r="J1" s="13" t="s">
        <v>1</v>
      </c>
      <c r="K1" s="13" t="s">
        <v>2</v>
      </c>
      <c r="L1" s="13" t="s">
        <v>3</v>
      </c>
      <c r="M1" s="13" t="s">
        <v>4</v>
      </c>
      <c r="N1" s="13" t="s">
        <v>5</v>
      </c>
      <c r="O1" s="13" t="s">
        <v>6</v>
      </c>
      <c r="P1" s="13"/>
      <c r="Q1" s="13" t="s">
        <v>7</v>
      </c>
    </row>
    <row r="2" spans="1:17">
      <c r="A2" s="15">
        <v>511</v>
      </c>
      <c r="B2" s="15">
        <v>0.76400000000000001</v>
      </c>
      <c r="C2" s="15">
        <v>0.95899999999999996</v>
      </c>
      <c r="D2" s="15">
        <v>0.13400000000000001</v>
      </c>
      <c r="E2" s="15">
        <v>20.99</v>
      </c>
      <c r="F2" s="15">
        <v>0.17399999999999999</v>
      </c>
      <c r="G2" s="15">
        <v>176.626</v>
      </c>
      <c r="I2" s="14" t="s">
        <v>8</v>
      </c>
      <c r="J2" s="13">
        <f ca="1">SUM(B2:INDIRECT("B"&amp;$Q$2+1))/$Q$2</f>
        <v>0.98190000000000011</v>
      </c>
      <c r="K2" s="13">
        <f ca="1">SUM(C2:INDIRECT("C"&amp;$Q$2+1))/$Q$2</f>
        <v>0.90459999999999996</v>
      </c>
      <c r="L2" s="13">
        <f ca="1">SUM(D2:INDIRECT("D"&amp;$Q$2+1))/$Q$2</f>
        <v>0.11739999999999999</v>
      </c>
      <c r="M2" s="13">
        <f ca="1">SUM(E2:INDIRECT("E"&amp;$Q$2+1))/$Q$2</f>
        <v>16.250399999999999</v>
      </c>
      <c r="N2" s="13">
        <f ca="1">SUM(F2:INDIRECT("F"&amp;$Q$2+1))/$Q$2</f>
        <v>0.17349999999999999</v>
      </c>
      <c r="O2" s="13">
        <f ca="1">SUM(G2:INDIRECT("G"&amp;$Q$2+1))/$Q$2</f>
        <v>166.48420000000002</v>
      </c>
      <c r="P2" s="13"/>
      <c r="Q2" s="13">
        <f>COUNTA(B2:B1000)</f>
        <v>10</v>
      </c>
    </row>
    <row r="3" spans="1:17">
      <c r="A3" s="15">
        <v>594</v>
      </c>
      <c r="B3" s="15">
        <v>1.208</v>
      </c>
      <c r="C3" s="15">
        <v>0.94499999999999995</v>
      </c>
      <c r="D3" s="15">
        <v>0.23200000000000001</v>
      </c>
      <c r="E3" s="15">
        <v>23.632999999999999</v>
      </c>
      <c r="F3" s="15">
        <v>0.34699999999999998</v>
      </c>
      <c r="G3" s="15">
        <v>178.13900000000001</v>
      </c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5">
        <v>595</v>
      </c>
      <c r="B4" s="15">
        <v>0.81399999999999995</v>
      </c>
      <c r="C4" s="15">
        <v>1.081</v>
      </c>
      <c r="D4" s="15">
        <v>0.109</v>
      </c>
      <c r="E4" s="15">
        <v>23.141999999999999</v>
      </c>
      <c r="F4" s="15">
        <v>0.114</v>
      </c>
      <c r="G4" s="15">
        <v>209.21700000000001</v>
      </c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15">
        <v>278</v>
      </c>
      <c r="B5" s="15">
        <v>1.2010000000000001</v>
      </c>
      <c r="C5" s="15">
        <v>0.72899999999999998</v>
      </c>
      <c r="D5" s="15">
        <v>0.111</v>
      </c>
      <c r="E5" s="15">
        <v>9.2859999999999996</v>
      </c>
      <c r="F5" s="15">
        <v>0.161</v>
      </c>
      <c r="G5" s="15">
        <v>135.27199999999999</v>
      </c>
      <c r="I5" s="14" t="s">
        <v>24</v>
      </c>
      <c r="J5" s="13"/>
      <c r="K5" s="13"/>
      <c r="L5" s="13"/>
      <c r="M5" s="13"/>
      <c r="N5" s="13"/>
      <c r="O5" s="13"/>
      <c r="P5" s="13"/>
      <c r="Q5" s="13"/>
    </row>
    <row r="6" spans="1:17">
      <c r="A6" s="15">
        <v>280</v>
      </c>
      <c r="B6" s="15">
        <v>0.91400000000000003</v>
      </c>
      <c r="C6" s="15">
        <v>0.90200000000000002</v>
      </c>
      <c r="D6" s="15">
        <v>0.106</v>
      </c>
      <c r="E6" s="15">
        <v>11.564</v>
      </c>
      <c r="F6" s="15">
        <v>0.107</v>
      </c>
      <c r="G6" s="15">
        <v>113.697</v>
      </c>
      <c r="I6" s="13"/>
      <c r="J6" s="13" t="s">
        <v>1</v>
      </c>
      <c r="K6" s="13" t="s">
        <v>2</v>
      </c>
      <c r="L6" s="13" t="s">
        <v>3</v>
      </c>
      <c r="M6" s="13" t="s">
        <v>4</v>
      </c>
      <c r="N6" s="13" t="s">
        <v>5</v>
      </c>
      <c r="O6" s="13" t="s">
        <v>6</v>
      </c>
      <c r="P6" s="13"/>
      <c r="Q6" s="13"/>
    </row>
    <row r="7" spans="1:17">
      <c r="A7" s="15">
        <v>453</v>
      </c>
      <c r="B7" s="15">
        <v>0.88900000000000001</v>
      </c>
      <c r="C7" s="15">
        <v>0.81899999999999995</v>
      </c>
      <c r="D7" s="15">
        <v>5.3999999999999999E-2</v>
      </c>
      <c r="E7" s="15">
        <v>10.532</v>
      </c>
      <c r="F7" s="15">
        <v>0.114</v>
      </c>
      <c r="G7" s="15">
        <v>181.75800000000001</v>
      </c>
      <c r="I7" s="13" t="s">
        <v>1</v>
      </c>
      <c r="J7" s="13">
        <f t="array" aca="1" ref="J7:O12" ca="1">MMULT(TRANSPOSE(B2:INDIRECT("G"&amp;$Q$2+1)-J2:O2),B2:INDIRECT("G"&amp;$Q$2+1)-J2:O2)/(Q2-1)</f>
        <v>3.0382544444444451E-2</v>
      </c>
      <c r="K7" s="13">
        <f ca="1"/>
        <v>-1.1416044444444447E-2</v>
      </c>
      <c r="L7" s="13">
        <f ca="1"/>
        <v>2.0525999999999995E-3</v>
      </c>
      <c r="M7" s="13">
        <f ca="1"/>
        <v>9.6344044444444332E-2</v>
      </c>
      <c r="N7" s="13">
        <f ca="1"/>
        <v>1.0253166666666666E-2</v>
      </c>
      <c r="O7" s="13">
        <f ca="1"/>
        <v>-0.25081920000000124</v>
      </c>
      <c r="P7" s="13"/>
      <c r="Q7" s="13"/>
    </row>
    <row r="8" spans="1:17">
      <c r="A8" s="15">
        <v>431</v>
      </c>
      <c r="B8" s="15">
        <v>1.042</v>
      </c>
      <c r="C8" s="15">
        <v>0.89500000000000002</v>
      </c>
      <c r="D8" s="15">
        <v>8.2000000000000003E-2</v>
      </c>
      <c r="E8" s="15">
        <v>15.738</v>
      </c>
      <c r="F8" s="15">
        <v>0.10100000000000001</v>
      </c>
      <c r="G8" s="15">
        <v>161.78899999999999</v>
      </c>
      <c r="I8" s="13" t="s">
        <v>2</v>
      </c>
      <c r="J8" s="13">
        <f ca="1"/>
        <v>-1.1416044444444447E-2</v>
      </c>
      <c r="K8" s="13">
        <f ca="1"/>
        <v>1.1198266666666663E-2</v>
      </c>
      <c r="L8" s="13">
        <f ca="1"/>
        <v>2.0657333333333329E-3</v>
      </c>
      <c r="M8" s="13">
        <f ca="1"/>
        <v>0.30428917777777775</v>
      </c>
      <c r="N8" s="13">
        <f ca="1"/>
        <v>-2.8133333333333423E-4</v>
      </c>
      <c r="O8" s="13">
        <f ca="1"/>
        <v>0.83352464444444418</v>
      </c>
      <c r="P8" s="13"/>
      <c r="Q8" s="13"/>
    </row>
    <row r="9" spans="1:17">
      <c r="A9" s="15">
        <v>326</v>
      </c>
      <c r="B9" s="15">
        <v>0.79600000000000004</v>
      </c>
      <c r="C9" s="15">
        <v>1.0389999999999999</v>
      </c>
      <c r="D9" s="15">
        <v>0.153</v>
      </c>
      <c r="E9" s="15">
        <v>11.96</v>
      </c>
      <c r="F9" s="15">
        <v>0.16600000000000001</v>
      </c>
      <c r="G9" s="15">
        <v>142.267</v>
      </c>
      <c r="I9" s="13" t="s">
        <v>3</v>
      </c>
      <c r="J9" s="13">
        <f ca="1"/>
        <v>2.0525999999999995E-3</v>
      </c>
      <c r="K9" s="13">
        <f ca="1"/>
        <v>2.0657333333333329E-3</v>
      </c>
      <c r="L9" s="13">
        <f ca="1"/>
        <v>2.3871555555555562E-3</v>
      </c>
      <c r="M9" s="13">
        <f ca="1"/>
        <v>0.13980804444444445</v>
      </c>
      <c r="N9" s="13">
        <f ca="1"/>
        <v>3.212444444444444E-3</v>
      </c>
      <c r="O9" s="13">
        <f ca="1"/>
        <v>-2.708086666666653E-2</v>
      </c>
      <c r="P9" s="13"/>
      <c r="Q9" s="13"/>
    </row>
    <row r="10" spans="1:17">
      <c r="A10" s="15">
        <v>579</v>
      </c>
      <c r="B10" s="15">
        <v>0.99199999999999999</v>
      </c>
      <c r="C10" s="15">
        <v>0.83599999999999997</v>
      </c>
      <c r="D10" s="15">
        <v>8.2000000000000003E-2</v>
      </c>
      <c r="E10" s="15">
        <v>13.295</v>
      </c>
      <c r="F10" s="15">
        <v>9.5000000000000001E-2</v>
      </c>
      <c r="G10" s="15">
        <v>177.316</v>
      </c>
      <c r="I10" s="13" t="s">
        <v>4</v>
      </c>
      <c r="J10" s="13">
        <f ca="1"/>
        <v>9.6344044444444332E-2</v>
      </c>
      <c r="K10" s="13">
        <f ca="1"/>
        <v>0.30428917777777775</v>
      </c>
      <c r="L10" s="13">
        <f ca="1"/>
        <v>0.13980804444444445</v>
      </c>
      <c r="M10" s="13">
        <f ca="1"/>
        <v>32.489625822222223</v>
      </c>
      <c r="N10" s="13">
        <f ca="1"/>
        <v>0.33657822222222217</v>
      </c>
      <c r="O10" s="13">
        <f ca="1"/>
        <v>112.94545402222222</v>
      </c>
      <c r="P10" s="13"/>
      <c r="Q10" s="13"/>
    </row>
    <row r="11" spans="1:17">
      <c r="A11" s="15">
        <v>691</v>
      </c>
      <c r="B11" s="15">
        <v>1.1990000000000001</v>
      </c>
      <c r="C11" s="15">
        <v>0.84099999999999997</v>
      </c>
      <c r="D11" s="15">
        <v>0.111</v>
      </c>
      <c r="E11" s="15">
        <v>22.364000000000001</v>
      </c>
      <c r="F11" s="15">
        <v>0.35599999999999998</v>
      </c>
      <c r="G11" s="15">
        <v>188.761</v>
      </c>
      <c r="I11" s="13" t="s">
        <v>5</v>
      </c>
      <c r="J11" s="13">
        <f ca="1"/>
        <v>1.0253166666666666E-2</v>
      </c>
      <c r="K11" s="13">
        <f ca="1"/>
        <v>-2.8133333333333423E-4</v>
      </c>
      <c r="L11" s="13">
        <f ca="1"/>
        <v>3.212444444444444E-3</v>
      </c>
      <c r="M11" s="13">
        <f ca="1"/>
        <v>0.33657822222222217</v>
      </c>
      <c r="N11" s="13">
        <f ca="1"/>
        <v>9.6158333333333304E-3</v>
      </c>
      <c r="O11" s="13">
        <f ca="1"/>
        <v>0.69039311111111112</v>
      </c>
      <c r="P11" s="13"/>
      <c r="Q11" s="13"/>
    </row>
    <row r="12" spans="1:17">
      <c r="I12" s="13" t="s">
        <v>6</v>
      </c>
      <c r="J12" s="13">
        <f ca="1"/>
        <v>-0.25081920000000124</v>
      </c>
      <c r="K12" s="13">
        <f ca="1"/>
        <v>0.83352464444444418</v>
      </c>
      <c r="L12" s="13">
        <f ca="1"/>
        <v>-2.708086666666653E-2</v>
      </c>
      <c r="M12" s="13">
        <f ca="1"/>
        <v>112.94545402222222</v>
      </c>
      <c r="N12" s="13">
        <f ca="1"/>
        <v>0.69039311111111112</v>
      </c>
      <c r="O12" s="13">
        <f ca="1"/>
        <v>808.98477040000023</v>
      </c>
      <c r="P12" s="13"/>
      <c r="Q12" s="13"/>
    </row>
    <row r="13" spans="1:17"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I15" s="14" t="s">
        <v>9</v>
      </c>
      <c r="J15" s="13">
        <f ca="1">MDETERM(J7:O12)</f>
        <v>1.9619949074825016E-6</v>
      </c>
      <c r="K15" s="13"/>
      <c r="L15" s="13"/>
      <c r="M15" s="13"/>
      <c r="N15" s="13"/>
      <c r="O15" s="13"/>
      <c r="P15" s="13"/>
      <c r="Q15" s="13"/>
    </row>
    <row r="16" spans="1:17">
      <c r="I16" s="13"/>
      <c r="J16" s="13"/>
      <c r="K16" s="13"/>
      <c r="L16" s="13"/>
      <c r="M16" s="13"/>
      <c r="N16" s="13"/>
      <c r="O16" s="13"/>
      <c r="P16" s="13"/>
      <c r="Q16" s="13"/>
    </row>
    <row r="17" spans="9:17">
      <c r="I17" s="13"/>
      <c r="J17" s="13"/>
      <c r="K17" s="13"/>
      <c r="L17" s="13"/>
      <c r="M17" s="13"/>
      <c r="N17" s="13"/>
      <c r="O17" s="13"/>
      <c r="P17" s="13"/>
      <c r="Q17" s="13"/>
    </row>
    <row r="18" spans="9:17">
      <c r="I18" s="13"/>
      <c r="J18" s="13"/>
      <c r="K18" s="13"/>
      <c r="L18" s="23" t="s">
        <v>23</v>
      </c>
      <c r="M18" s="23"/>
      <c r="N18" s="23"/>
      <c r="O18" s="13"/>
      <c r="P18" s="13"/>
      <c r="Q18" s="13"/>
    </row>
    <row r="19" spans="9:17">
      <c r="I19" s="13"/>
      <c r="J19" s="13"/>
      <c r="K19" s="13"/>
      <c r="L19" s="13"/>
      <c r="M19" s="13"/>
      <c r="N19" s="13"/>
      <c r="O19" s="13"/>
      <c r="P19" s="13"/>
      <c r="Q19" s="13"/>
    </row>
    <row r="22" spans="9:17">
      <c r="J22" s="16"/>
      <c r="K22" s="16"/>
      <c r="L22" s="16"/>
      <c r="M22" s="16"/>
      <c r="N22" s="16"/>
      <c r="O22" s="16"/>
    </row>
    <row r="23" spans="9:17">
      <c r="J23" s="16"/>
      <c r="K23" s="16"/>
      <c r="L23" s="16"/>
      <c r="M23" s="16"/>
      <c r="N23" s="16"/>
      <c r="O23" s="16"/>
    </row>
    <row r="24" spans="9:17">
      <c r="J24" s="16"/>
      <c r="K24" s="16"/>
      <c r="L24" s="16"/>
      <c r="M24" s="16"/>
      <c r="N24" s="16"/>
      <c r="O24" s="16"/>
    </row>
    <row r="25" spans="9:17">
      <c r="J25" s="16"/>
      <c r="K25" s="16"/>
      <c r="L25" s="16"/>
      <c r="M25" s="16"/>
      <c r="N25" s="16"/>
      <c r="O25" s="16"/>
    </row>
    <row r="26" spans="9:17">
      <c r="J26" s="16"/>
      <c r="K26" s="16"/>
      <c r="L26" s="16"/>
      <c r="M26" s="16"/>
      <c r="N26" s="16"/>
      <c r="O26" s="16"/>
    </row>
    <row r="27" spans="9:17">
      <c r="J27" s="16"/>
      <c r="K27" s="16"/>
      <c r="L27" s="16"/>
      <c r="M27" s="16"/>
      <c r="N27" s="16"/>
      <c r="O27" s="16"/>
    </row>
  </sheetData>
  <mergeCells count="1">
    <mergeCell ref="L18:N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" sqref="A2"/>
    </sheetView>
  </sheetViews>
  <sheetFormatPr baseColWidth="10" defaultColWidth="11" defaultRowHeight="15" x14ac:dyDescent="0"/>
  <cols>
    <col min="10" max="14" width="11" bestFit="1" customWidth="1"/>
    <col min="15" max="15" width="11.8320312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3"/>
      <c r="J1" s="13" t="s">
        <v>1</v>
      </c>
      <c r="K1" s="13" t="s">
        <v>2</v>
      </c>
      <c r="L1" s="13" t="s">
        <v>3</v>
      </c>
      <c r="M1" s="13" t="s">
        <v>4</v>
      </c>
      <c r="N1" s="13" t="s">
        <v>5</v>
      </c>
      <c r="O1" s="13" t="s">
        <v>6</v>
      </c>
      <c r="P1" s="13"/>
      <c r="Q1" s="13" t="s">
        <v>7</v>
      </c>
    </row>
    <row r="2" spans="1:17">
      <c r="A2">
        <v>498</v>
      </c>
      <c r="B2">
        <v>0.92100000000000004</v>
      </c>
      <c r="C2">
        <v>1.0620000000000001</v>
      </c>
      <c r="D2">
        <v>0.11700000000000001</v>
      </c>
      <c r="E2">
        <v>16.687000000000001</v>
      </c>
      <c r="F2">
        <v>0.122</v>
      </c>
      <c r="G2">
        <v>176.91900000000001</v>
      </c>
      <c r="I2" s="14" t="s">
        <v>8</v>
      </c>
      <c r="J2" s="13">
        <f ca="1">SUM(B2:INDIRECT("B"&amp;$Q$2+1))/$Q$2</f>
        <v>1.0235925925925926</v>
      </c>
      <c r="K2" s="13">
        <f ca="1">SUM(C2:INDIRECT("C"&amp;$Q$2+1))/$Q$2</f>
        <v>0.89955555555555544</v>
      </c>
      <c r="L2" s="13">
        <f ca="1">SUM(D2:INDIRECT("D"&amp;$Q$2+1))/$Q$2</f>
        <v>8.6148148148148168E-2</v>
      </c>
      <c r="M2" s="13">
        <f ca="1">SUM(E2:INDIRECT("E"&amp;$Q$2+1))/$Q$2</f>
        <v>17.027037037037037</v>
      </c>
      <c r="N2" s="13">
        <f ca="1">SUM(F2:INDIRECT("F"&amp;$Q$2+1))/$Q$2</f>
        <v>0.15951851851851853</v>
      </c>
      <c r="O2" s="13">
        <f ca="1">SUM(G2:INDIRECT("G"&amp;$Q$2+1))/$Q$2</f>
        <v>177.95185185185187</v>
      </c>
      <c r="P2" s="13"/>
      <c r="Q2" s="13">
        <f>COUNTA(B2:B1000)</f>
        <v>27</v>
      </c>
    </row>
    <row r="3" spans="1:17">
      <c r="A3">
        <v>593</v>
      </c>
      <c r="B3">
        <v>1.0760000000000001</v>
      </c>
      <c r="C3">
        <v>0.95699999999999996</v>
      </c>
      <c r="D3">
        <v>0.13500000000000001</v>
      </c>
      <c r="E3">
        <v>26.507999999999999</v>
      </c>
      <c r="F3">
        <v>0.28399999999999997</v>
      </c>
      <c r="G3">
        <v>208.03100000000001</v>
      </c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>
        <v>497</v>
      </c>
      <c r="B4">
        <v>0.96899999999999997</v>
      </c>
      <c r="C4">
        <v>0.81899999999999995</v>
      </c>
      <c r="D4">
        <v>6.5000000000000002E-2</v>
      </c>
      <c r="E4">
        <v>13.54</v>
      </c>
      <c r="F4">
        <v>9.1999999999999998E-2</v>
      </c>
      <c r="G4">
        <v>151.196</v>
      </c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>
        <v>505</v>
      </c>
      <c r="B5">
        <v>1.0449999999999999</v>
      </c>
      <c r="C5">
        <v>0.85199999999999998</v>
      </c>
      <c r="D5">
        <v>6.9000000000000006E-2</v>
      </c>
      <c r="E5">
        <v>15.598000000000001</v>
      </c>
      <c r="F5">
        <v>0.14099999999999999</v>
      </c>
      <c r="G5">
        <v>207.61600000000001</v>
      </c>
      <c r="I5" s="14" t="s">
        <v>24</v>
      </c>
      <c r="J5" s="13"/>
      <c r="K5" s="13"/>
      <c r="L5" s="13"/>
      <c r="M5" s="13"/>
      <c r="N5" s="13"/>
      <c r="O5" s="13"/>
      <c r="P5" s="13"/>
      <c r="Q5" s="13"/>
    </row>
    <row r="6" spans="1:17">
      <c r="A6">
        <v>605</v>
      </c>
      <c r="B6">
        <v>1.218</v>
      </c>
      <c r="C6">
        <v>0.83</v>
      </c>
      <c r="D6">
        <v>8.5000000000000006E-2</v>
      </c>
      <c r="E6">
        <v>21.378</v>
      </c>
      <c r="F6">
        <v>0.17299999999999999</v>
      </c>
      <c r="G6">
        <v>211.09</v>
      </c>
      <c r="I6" s="13"/>
      <c r="J6" s="13" t="s">
        <v>1</v>
      </c>
      <c r="K6" s="13" t="s">
        <v>2</v>
      </c>
      <c r="L6" s="13" t="s">
        <v>3</v>
      </c>
      <c r="M6" s="13" t="s">
        <v>4</v>
      </c>
      <c r="N6" s="13" t="s">
        <v>5</v>
      </c>
      <c r="O6" s="13" t="s">
        <v>6</v>
      </c>
      <c r="P6" s="13"/>
      <c r="Q6" s="13"/>
    </row>
    <row r="7" spans="1:17">
      <c r="A7">
        <v>456</v>
      </c>
      <c r="B7">
        <v>1.024</v>
      </c>
      <c r="C7">
        <v>0.85699999999999998</v>
      </c>
      <c r="D7">
        <v>0.10199999999999999</v>
      </c>
      <c r="E7">
        <v>16.478999999999999</v>
      </c>
      <c r="F7">
        <v>0.20799999999999999</v>
      </c>
      <c r="G7">
        <v>181.47800000000001</v>
      </c>
      <c r="I7" s="13" t="s">
        <v>1</v>
      </c>
      <c r="J7" s="13">
        <f t="array" aca="1" ref="J7:O12" ca="1">MMULT(TRANSPOSE(B2:INDIRECT("G"&amp;$Q$2+1)-J2:O2),B2:INDIRECT("G"&amp;$Q$2+1)-J2:O2)/(Q2-1)</f>
        <v>1.4998481481481481E-2</v>
      </c>
      <c r="K7" s="13">
        <f ca="1"/>
        <v>-5.7430726495726466E-3</v>
      </c>
      <c r="L7" s="13">
        <f ca="1"/>
        <v>4.8202421652421707E-4</v>
      </c>
      <c r="M7" s="13">
        <f ca="1"/>
        <v>0.15762693874643879</v>
      </c>
      <c r="N7" s="13">
        <f ca="1"/>
        <v>4.6602962962962961E-3</v>
      </c>
      <c r="O7" s="13">
        <f ca="1"/>
        <v>-8.6572908831908518E-2</v>
      </c>
      <c r="P7" s="13"/>
      <c r="Q7" s="13"/>
    </row>
    <row r="8" spans="1:17">
      <c r="A8">
        <v>372</v>
      </c>
      <c r="B8">
        <v>0.878</v>
      </c>
      <c r="C8">
        <v>0.90800000000000003</v>
      </c>
      <c r="D8">
        <v>9.2999999999999999E-2</v>
      </c>
      <c r="E8">
        <v>22.904</v>
      </c>
      <c r="F8">
        <v>0.123</v>
      </c>
      <c r="G8">
        <v>174.05099999999999</v>
      </c>
      <c r="I8" s="13" t="s">
        <v>2</v>
      </c>
      <c r="J8" s="13">
        <f ca="1"/>
        <v>-5.7430726495726466E-3</v>
      </c>
      <c r="K8" s="13">
        <f ca="1"/>
        <v>7.090025641025643E-3</v>
      </c>
      <c r="L8" s="13">
        <f ca="1"/>
        <v>1.4183760683760717E-4</v>
      </c>
      <c r="M8" s="13">
        <f ca="1"/>
        <v>3.2742632478632516E-2</v>
      </c>
      <c r="N8" s="13">
        <f ca="1"/>
        <v>-2.1822222222222225E-3</v>
      </c>
      <c r="O8" s="13">
        <f ca="1"/>
        <v>0.51080389316239305</v>
      </c>
      <c r="P8" s="13"/>
      <c r="Q8" s="13"/>
    </row>
    <row r="9" spans="1:17">
      <c r="A9">
        <v>374</v>
      </c>
      <c r="B9">
        <v>0.95099999999999996</v>
      </c>
      <c r="C9">
        <v>0.95699999999999996</v>
      </c>
      <c r="D9">
        <v>0.06</v>
      </c>
      <c r="E9">
        <v>10.647</v>
      </c>
      <c r="F9">
        <v>8.4000000000000005E-2</v>
      </c>
      <c r="G9">
        <v>210.249</v>
      </c>
      <c r="I9" s="13" t="s">
        <v>3</v>
      </c>
      <c r="J9" s="13">
        <f ca="1"/>
        <v>4.8202421652421707E-4</v>
      </c>
      <c r="K9" s="13">
        <f ca="1"/>
        <v>1.4183760683760717E-4</v>
      </c>
      <c r="L9" s="13">
        <f ca="1"/>
        <v>8.7674643874643867E-4</v>
      </c>
      <c r="M9" s="13">
        <f ca="1"/>
        <v>7.3561340455840452E-2</v>
      </c>
      <c r="N9" s="13">
        <f ca="1"/>
        <v>7.180740740740741E-4</v>
      </c>
      <c r="O9" s="13">
        <f ca="1"/>
        <v>-5.4527592592592516E-2</v>
      </c>
      <c r="P9" s="13"/>
      <c r="Q9" s="13"/>
    </row>
    <row r="10" spans="1:17">
      <c r="A10">
        <v>457</v>
      </c>
      <c r="B10">
        <v>0.83099999999999996</v>
      </c>
      <c r="C10">
        <v>0.94399999999999995</v>
      </c>
      <c r="D10">
        <v>5.5E-2</v>
      </c>
      <c r="E10">
        <v>13.147</v>
      </c>
      <c r="F10">
        <v>0.14299999999999999</v>
      </c>
      <c r="G10">
        <v>162.57300000000001</v>
      </c>
      <c r="I10" s="13" t="s">
        <v>4</v>
      </c>
      <c r="J10" s="13">
        <f ca="1"/>
        <v>0.15762693874643879</v>
      </c>
      <c r="K10" s="13">
        <f ca="1"/>
        <v>3.2742632478632516E-2</v>
      </c>
      <c r="L10" s="13">
        <f ca="1"/>
        <v>7.3561340455840452E-2</v>
      </c>
      <c r="M10" s="13">
        <f ca="1"/>
        <v>17.266973498575503</v>
      </c>
      <c r="N10" s="13">
        <f ca="1"/>
        <v>0.1156851339031339</v>
      </c>
      <c r="O10" s="13">
        <f ca="1"/>
        <v>10.608102274928784</v>
      </c>
      <c r="P10" s="13"/>
      <c r="Q10" s="13"/>
    </row>
    <row r="11" spans="1:17">
      <c r="A11">
        <v>562</v>
      </c>
      <c r="B11">
        <v>1.115</v>
      </c>
      <c r="C11">
        <v>0.98299999999999998</v>
      </c>
      <c r="D11">
        <v>0.109</v>
      </c>
      <c r="E11">
        <v>20.111999999999998</v>
      </c>
      <c r="F11">
        <v>0.155</v>
      </c>
      <c r="G11">
        <v>153.65600000000001</v>
      </c>
      <c r="I11" s="13" t="s">
        <v>5</v>
      </c>
      <c r="J11" s="13">
        <f ca="1"/>
        <v>4.6602962962962961E-3</v>
      </c>
      <c r="K11" s="13">
        <f ca="1"/>
        <v>-2.1822222222222225E-3</v>
      </c>
      <c r="L11" s="13">
        <f ca="1"/>
        <v>7.180740740740741E-4</v>
      </c>
      <c r="M11" s="13">
        <f ca="1"/>
        <v>0.1156851339031339</v>
      </c>
      <c r="N11" s="13">
        <f ca="1"/>
        <v>4.1071054131054142E-3</v>
      </c>
      <c r="O11" s="13">
        <f ca="1"/>
        <v>-0.13624034330484336</v>
      </c>
      <c r="P11" s="13"/>
      <c r="Q11" s="13"/>
    </row>
    <row r="12" spans="1:17">
      <c r="A12">
        <v>454</v>
      </c>
      <c r="B12">
        <v>0.94599999999999995</v>
      </c>
      <c r="C12">
        <v>0.97299999999999998</v>
      </c>
      <c r="D12">
        <v>6.5000000000000002E-2</v>
      </c>
      <c r="E12">
        <v>16.774000000000001</v>
      </c>
      <c r="F12">
        <v>0.13900000000000001</v>
      </c>
      <c r="G12">
        <v>197.71100000000001</v>
      </c>
      <c r="I12" s="13" t="s">
        <v>6</v>
      </c>
      <c r="J12" s="13">
        <f ca="1"/>
        <v>-8.6572908831908518E-2</v>
      </c>
      <c r="K12" s="13">
        <f ca="1"/>
        <v>0.51080389316239305</v>
      </c>
      <c r="L12" s="13">
        <f ca="1"/>
        <v>-5.4527592592592516E-2</v>
      </c>
      <c r="M12" s="13">
        <f ca="1"/>
        <v>10.608102274928784</v>
      </c>
      <c r="N12" s="13">
        <f ca="1"/>
        <v>-0.13624034330484336</v>
      </c>
      <c r="O12" s="13">
        <f ca="1"/>
        <v>402.12063720797738</v>
      </c>
      <c r="P12" s="13"/>
      <c r="Q12" s="13"/>
    </row>
    <row r="13" spans="1:17">
      <c r="A13">
        <v>487</v>
      </c>
      <c r="B13">
        <v>1.0309999999999999</v>
      </c>
      <c r="C13">
        <v>0.83499999999999996</v>
      </c>
      <c r="D13">
        <v>6.2E-2</v>
      </c>
      <c r="E13">
        <v>18.597999999999999</v>
      </c>
      <c r="F13">
        <v>0.17299999999999999</v>
      </c>
      <c r="G13">
        <v>166.642</v>
      </c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A14">
        <v>598</v>
      </c>
      <c r="B14">
        <v>1.006</v>
      </c>
      <c r="C14">
        <v>0.90300000000000002</v>
      </c>
      <c r="D14">
        <v>6.2E-2</v>
      </c>
      <c r="E14">
        <v>15.77</v>
      </c>
      <c r="F14">
        <v>0.155</v>
      </c>
      <c r="G14">
        <v>193.548</v>
      </c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A15">
        <v>455</v>
      </c>
      <c r="B15">
        <v>0.86099999999999999</v>
      </c>
      <c r="C15">
        <v>0.81799999999999995</v>
      </c>
      <c r="D15">
        <v>9.1999999999999998E-2</v>
      </c>
      <c r="E15">
        <v>11.173999999999999</v>
      </c>
      <c r="F15">
        <v>0.106</v>
      </c>
      <c r="G15">
        <v>176.81700000000001</v>
      </c>
      <c r="I15" s="14" t="s">
        <v>9</v>
      </c>
      <c r="J15" s="13">
        <f ca="1">MDETERM(J7:O12)</f>
        <v>4.0395196732544896E-7</v>
      </c>
      <c r="K15" s="13"/>
      <c r="L15" s="13"/>
      <c r="M15" s="13"/>
      <c r="N15" s="13"/>
      <c r="O15" s="13"/>
      <c r="P15" s="13"/>
      <c r="Q15" s="13"/>
    </row>
    <row r="16" spans="1:17">
      <c r="A16">
        <v>460</v>
      </c>
      <c r="B16">
        <v>0.97</v>
      </c>
      <c r="C16">
        <v>0.871</v>
      </c>
      <c r="D16">
        <v>0.10199999999999999</v>
      </c>
      <c r="E16">
        <v>13.773</v>
      </c>
      <c r="F16">
        <v>0.13200000000000001</v>
      </c>
      <c r="G16">
        <v>151.755</v>
      </c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>
        <v>684</v>
      </c>
      <c r="B17">
        <v>0.86</v>
      </c>
      <c r="C17">
        <v>1.028</v>
      </c>
      <c r="D17">
        <v>0.14199999999999999</v>
      </c>
      <c r="E17">
        <v>20.849</v>
      </c>
      <c r="F17">
        <v>0.13100000000000001</v>
      </c>
      <c r="G17">
        <v>154.83099999999999</v>
      </c>
      <c r="I17" s="13"/>
      <c r="J17" s="13"/>
      <c r="K17" s="13"/>
      <c r="L17" s="13"/>
      <c r="M17" s="13"/>
      <c r="N17" s="13"/>
      <c r="O17" s="13"/>
      <c r="P17" s="13"/>
      <c r="Q17" s="13"/>
    </row>
    <row r="18" spans="1:17">
      <c r="A18">
        <v>686</v>
      </c>
      <c r="B18">
        <v>1.216</v>
      </c>
      <c r="C18">
        <v>0.77500000000000002</v>
      </c>
      <c r="D18">
        <v>0.16200000000000001</v>
      </c>
      <c r="E18">
        <v>23.513000000000002</v>
      </c>
      <c r="F18">
        <v>0.32100000000000001</v>
      </c>
      <c r="G18">
        <v>170.71100000000001</v>
      </c>
      <c r="I18" s="13"/>
      <c r="J18" s="13"/>
      <c r="K18" s="13"/>
      <c r="L18" s="23" t="s">
        <v>23</v>
      </c>
      <c r="M18" s="23"/>
      <c r="N18" s="23"/>
      <c r="O18" s="13"/>
      <c r="P18" s="13"/>
      <c r="Q18" s="13"/>
    </row>
    <row r="19" spans="1:17">
      <c r="A19">
        <v>447</v>
      </c>
      <c r="B19">
        <v>0.98699999999999999</v>
      </c>
      <c r="C19">
        <v>0.98</v>
      </c>
      <c r="D19">
        <v>6.6000000000000003E-2</v>
      </c>
      <c r="E19">
        <v>10.753</v>
      </c>
      <c r="F19">
        <v>0.183</v>
      </c>
      <c r="G19">
        <v>189.94800000000001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A20">
        <v>561</v>
      </c>
      <c r="B20">
        <v>1.069</v>
      </c>
      <c r="C20">
        <v>0.95299999999999996</v>
      </c>
      <c r="D20">
        <v>3.9E-2</v>
      </c>
      <c r="E20">
        <v>18.783999999999999</v>
      </c>
      <c r="F20">
        <v>0.186</v>
      </c>
      <c r="G20">
        <v>170.072</v>
      </c>
    </row>
    <row r="21" spans="1:17">
      <c r="A21">
        <v>481</v>
      </c>
      <c r="B21">
        <v>1.0669999999999999</v>
      </c>
      <c r="C21">
        <v>0.78700000000000003</v>
      </c>
      <c r="D21">
        <v>5.5E-2</v>
      </c>
      <c r="E21">
        <v>15.119</v>
      </c>
      <c r="F21">
        <v>0.187</v>
      </c>
      <c r="G21">
        <v>149.85499999999999</v>
      </c>
    </row>
    <row r="22" spans="1:17">
      <c r="A22">
        <v>668</v>
      </c>
      <c r="B22">
        <v>1.002</v>
      </c>
      <c r="C22">
        <v>0.93799999999999994</v>
      </c>
      <c r="D22">
        <v>6.8000000000000005E-2</v>
      </c>
      <c r="E22">
        <v>15.009</v>
      </c>
      <c r="F22">
        <v>0.124</v>
      </c>
      <c r="G22">
        <v>193.071</v>
      </c>
      <c r="J22" s="16"/>
      <c r="K22" s="16"/>
      <c r="L22" s="16"/>
      <c r="M22" s="16"/>
      <c r="N22" s="16"/>
      <c r="O22" s="16"/>
    </row>
    <row r="23" spans="1:17">
      <c r="A23">
        <v>678</v>
      </c>
      <c r="B23">
        <v>1.2569999999999999</v>
      </c>
      <c r="C23">
        <v>0.72099999999999997</v>
      </c>
      <c r="D23">
        <v>0.09</v>
      </c>
      <c r="E23">
        <v>15.647</v>
      </c>
      <c r="F23">
        <v>0.33700000000000002</v>
      </c>
      <c r="G23">
        <v>147.80799999999999</v>
      </c>
      <c r="J23" s="16"/>
      <c r="K23" s="16"/>
      <c r="L23" s="16"/>
      <c r="M23" s="16"/>
      <c r="N23" s="16"/>
      <c r="O23" s="16"/>
    </row>
    <row r="24" spans="1:17">
      <c r="A24">
        <v>485</v>
      </c>
      <c r="B24">
        <v>1.1339999999999999</v>
      </c>
      <c r="C24">
        <v>0.93200000000000005</v>
      </c>
      <c r="D24">
        <v>9.7000000000000003E-2</v>
      </c>
      <c r="E24">
        <v>23.692</v>
      </c>
      <c r="F24">
        <v>0.14899999999999999</v>
      </c>
      <c r="G24">
        <v>196.18600000000001</v>
      </c>
      <c r="J24" s="16"/>
      <c r="K24" s="16"/>
      <c r="L24" s="16"/>
      <c r="M24" s="16"/>
      <c r="N24" s="16"/>
      <c r="O24" s="16"/>
    </row>
    <row r="25" spans="1:17">
      <c r="A25">
        <v>606</v>
      </c>
      <c r="B25">
        <v>0.85799999999999998</v>
      </c>
      <c r="C25">
        <v>1.006</v>
      </c>
      <c r="D25">
        <v>6.6000000000000003E-2</v>
      </c>
      <c r="E25">
        <v>14.956</v>
      </c>
      <c r="F25">
        <v>0.106</v>
      </c>
      <c r="G25">
        <v>192.92099999999999</v>
      </c>
      <c r="J25" s="16"/>
      <c r="K25" s="16"/>
      <c r="L25" s="16"/>
      <c r="M25" s="16"/>
      <c r="N25" s="16"/>
      <c r="O25" s="16"/>
    </row>
    <row r="26" spans="1:17">
      <c r="A26">
        <v>677</v>
      </c>
      <c r="B26">
        <v>1.0920000000000001</v>
      </c>
      <c r="C26">
        <v>0.92</v>
      </c>
      <c r="D26">
        <v>0.1</v>
      </c>
      <c r="E26">
        <v>18.448</v>
      </c>
      <c r="F26">
        <v>0.13600000000000001</v>
      </c>
      <c r="G26">
        <v>176.715</v>
      </c>
      <c r="J26" s="16"/>
      <c r="K26" s="16"/>
      <c r="L26" s="16"/>
      <c r="M26" s="16"/>
      <c r="N26" s="16"/>
      <c r="O26" s="16"/>
    </row>
    <row r="27" spans="1:17">
      <c r="A27">
        <v>653</v>
      </c>
      <c r="B27">
        <v>1.2649999999999999</v>
      </c>
      <c r="C27">
        <v>0.80400000000000005</v>
      </c>
      <c r="D27">
        <v>6.4000000000000001E-2</v>
      </c>
      <c r="E27">
        <v>12.872999999999999</v>
      </c>
      <c r="F27">
        <v>0.124</v>
      </c>
      <c r="G27">
        <v>162.83500000000001</v>
      </c>
      <c r="J27" s="16"/>
      <c r="K27" s="16"/>
      <c r="L27" s="16"/>
      <c r="M27" s="16"/>
      <c r="N27" s="16"/>
      <c r="O27" s="16"/>
    </row>
    <row r="28" spans="1:17">
      <c r="A28">
        <v>373</v>
      </c>
      <c r="B28">
        <v>0.98799999999999999</v>
      </c>
      <c r="C28">
        <v>0.875</v>
      </c>
      <c r="D28">
        <v>0.104</v>
      </c>
      <c r="E28">
        <v>16.998000000000001</v>
      </c>
      <c r="F28">
        <v>9.2999999999999999E-2</v>
      </c>
      <c r="G28">
        <v>176.41499999999999</v>
      </c>
    </row>
  </sheetData>
  <mergeCells count="1">
    <mergeCell ref="L18:N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2" sqref="A2"/>
    </sheetView>
  </sheetViews>
  <sheetFormatPr baseColWidth="10" defaultColWidth="11" defaultRowHeight="15" x14ac:dyDescent="0"/>
  <cols>
    <col min="10" max="14" width="11" bestFit="1" customWidth="1"/>
    <col min="15" max="15" width="11.8320312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3"/>
      <c r="J1" s="13" t="s">
        <v>1</v>
      </c>
      <c r="K1" s="13" t="s">
        <v>2</v>
      </c>
      <c r="L1" s="13" t="s">
        <v>3</v>
      </c>
      <c r="M1" s="13" t="s">
        <v>4</v>
      </c>
      <c r="N1" s="13" t="s">
        <v>5</v>
      </c>
      <c r="O1" s="13" t="s">
        <v>6</v>
      </c>
      <c r="P1" s="13"/>
      <c r="Q1" s="13" t="s">
        <v>7</v>
      </c>
    </row>
    <row r="2" spans="1:17">
      <c r="A2" s="15">
        <v>452</v>
      </c>
      <c r="B2" s="15">
        <v>0.88400000000000001</v>
      </c>
      <c r="C2" s="15">
        <v>0.98299999999999998</v>
      </c>
      <c r="D2" s="15">
        <v>8.5999999999999993E-2</v>
      </c>
      <c r="E2" s="15">
        <v>29.113</v>
      </c>
      <c r="F2" s="15">
        <v>0.222</v>
      </c>
      <c r="G2" s="15">
        <v>236.74600000000001</v>
      </c>
      <c r="I2" s="14" t="s">
        <v>8</v>
      </c>
      <c r="J2" s="13">
        <f ca="1">SUM(B2:INDIRECT("B"&amp;$Q$2+1))/$Q$2</f>
        <v>0.96821052631578952</v>
      </c>
      <c r="K2" s="13">
        <f ca="1">SUM(C2:INDIRECT("C"&amp;$Q$2+1))/$Q$2</f>
        <v>1.0355263157894739</v>
      </c>
      <c r="L2" s="13">
        <f ca="1">SUM(D2:INDIRECT("D"&amp;$Q$2+1))/$Q$2</f>
        <v>0.17873684210526317</v>
      </c>
      <c r="M2" s="13">
        <f ca="1">SUM(E2:INDIRECT("E"&amp;$Q$2+1))/$Q$2</f>
        <v>29.003789473684211</v>
      </c>
      <c r="N2" s="13">
        <f ca="1">SUM(F2:INDIRECT("F"&amp;$Q$2+1))/$Q$2</f>
        <v>0.20657894736842106</v>
      </c>
      <c r="O2" s="13">
        <f ca="1">SUM(G2:INDIRECT("G"&amp;$Q$2+1))/$Q$2</f>
        <v>206.77878947368424</v>
      </c>
      <c r="P2" s="13"/>
      <c r="Q2" s="13">
        <f>COUNTA(B2:B1000)</f>
        <v>19</v>
      </c>
    </row>
    <row r="3" spans="1:17">
      <c r="A3" s="15">
        <v>464</v>
      </c>
      <c r="B3" s="15">
        <v>0.99399999999999999</v>
      </c>
      <c r="C3" s="15">
        <v>0.877</v>
      </c>
      <c r="D3" s="15">
        <v>0.111</v>
      </c>
      <c r="E3" s="15">
        <v>26.902999999999999</v>
      </c>
      <c r="F3" s="15">
        <v>0.254</v>
      </c>
      <c r="G3" s="15">
        <v>170.14699999999999</v>
      </c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5">
        <v>592</v>
      </c>
      <c r="B4" s="15">
        <v>1.196</v>
      </c>
      <c r="C4" s="15">
        <v>0.95699999999999996</v>
      </c>
      <c r="D4" s="15">
        <v>0.122</v>
      </c>
      <c r="E4" s="15">
        <v>30.062000000000001</v>
      </c>
      <c r="F4" s="15">
        <v>0.254</v>
      </c>
      <c r="G4" s="15">
        <v>148.31</v>
      </c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15">
        <v>499</v>
      </c>
      <c r="B5" s="15">
        <v>0.82399999999999995</v>
      </c>
      <c r="C5" s="15">
        <v>1.2350000000000001</v>
      </c>
      <c r="D5" s="15">
        <v>0.18099999999999999</v>
      </c>
      <c r="E5" s="15">
        <v>18.587</v>
      </c>
      <c r="F5" s="15">
        <v>0.23300000000000001</v>
      </c>
      <c r="G5" s="15">
        <v>172.55199999999999</v>
      </c>
      <c r="I5" s="14" t="s">
        <v>24</v>
      </c>
      <c r="J5" s="13"/>
      <c r="K5" s="13"/>
      <c r="L5" s="13"/>
      <c r="M5" s="13"/>
      <c r="N5" s="13"/>
      <c r="O5" s="13"/>
      <c r="P5" s="13"/>
      <c r="Q5" s="13"/>
    </row>
    <row r="6" spans="1:17">
      <c r="A6" s="15">
        <v>597</v>
      </c>
      <c r="B6" s="15">
        <v>0.94599999999999995</v>
      </c>
      <c r="C6" s="15">
        <v>0.90900000000000003</v>
      </c>
      <c r="D6" s="15">
        <v>0.16900000000000001</v>
      </c>
      <c r="E6" s="15">
        <v>23.611999999999998</v>
      </c>
      <c r="F6" s="15">
        <v>0.16400000000000001</v>
      </c>
      <c r="G6" s="15">
        <v>249.18600000000001</v>
      </c>
      <c r="I6" s="13"/>
      <c r="J6" s="13" t="s">
        <v>1</v>
      </c>
      <c r="K6" s="13" t="s">
        <v>2</v>
      </c>
      <c r="L6" s="13" t="s">
        <v>3</v>
      </c>
      <c r="M6" s="13" t="s">
        <v>4</v>
      </c>
      <c r="N6" s="13" t="s">
        <v>5</v>
      </c>
      <c r="O6" s="13" t="s">
        <v>6</v>
      </c>
      <c r="P6" s="13"/>
      <c r="Q6" s="13"/>
    </row>
    <row r="7" spans="1:17">
      <c r="A7" s="15">
        <v>602</v>
      </c>
      <c r="B7" s="15">
        <v>0.92900000000000005</v>
      </c>
      <c r="C7" s="15">
        <v>1.0569999999999999</v>
      </c>
      <c r="D7" s="15">
        <v>0.25600000000000001</v>
      </c>
      <c r="E7" s="15">
        <v>27.041</v>
      </c>
      <c r="F7" s="15">
        <v>0.17599999999999999</v>
      </c>
      <c r="G7" s="15">
        <v>249.78</v>
      </c>
      <c r="I7" s="13" t="s">
        <v>1</v>
      </c>
      <c r="J7" s="13">
        <f t="array" aca="1" ref="J7:O12" ca="1">MMULT(TRANSPOSE(B2:INDIRECT("G"&amp;$Q$2+1)-J2:O2),B2:INDIRECT("G"&amp;$Q$2+1)-J2:O2)/(Q2-1)</f>
        <v>1.5725730994152049E-2</v>
      </c>
      <c r="K7" s="13">
        <f ca="1"/>
        <v>-3.0124502923976645E-3</v>
      </c>
      <c r="L7" s="13">
        <f ca="1"/>
        <v>-6.1460818713450298E-4</v>
      </c>
      <c r="M7" s="13">
        <f ca="1"/>
        <v>0.1000135467836259</v>
      </c>
      <c r="N7" s="13">
        <f ca="1"/>
        <v>1.7479269005847946E-3</v>
      </c>
      <c r="O7" s="13">
        <f ca="1"/>
        <v>-0.51273517543859581</v>
      </c>
      <c r="P7" s="13"/>
      <c r="Q7" s="13"/>
    </row>
    <row r="8" spans="1:17">
      <c r="A8" s="15">
        <v>667</v>
      </c>
      <c r="B8" s="15">
        <v>0.78</v>
      </c>
      <c r="C8" s="15">
        <v>1.0680000000000001</v>
      </c>
      <c r="D8" s="15">
        <v>0.16</v>
      </c>
      <c r="E8" s="15">
        <v>36.116999999999997</v>
      </c>
      <c r="F8" s="15">
        <v>0.113</v>
      </c>
      <c r="G8" s="15">
        <v>249.458</v>
      </c>
      <c r="I8" s="13" t="s">
        <v>2</v>
      </c>
      <c r="J8" s="13">
        <f ca="1"/>
        <v>-3.0124502923976645E-3</v>
      </c>
      <c r="K8" s="13">
        <f ca="1"/>
        <v>2.3686707602339183E-2</v>
      </c>
      <c r="L8" s="13">
        <f ca="1"/>
        <v>6.4790350877192981E-3</v>
      </c>
      <c r="M8" s="13">
        <f ca="1"/>
        <v>8.484116959064222E-3</v>
      </c>
      <c r="N8" s="13">
        <f ca="1"/>
        <v>4.0439561403508763E-3</v>
      </c>
      <c r="O8" s="13">
        <f ca="1"/>
        <v>-0.51116110526315794</v>
      </c>
      <c r="P8" s="13"/>
      <c r="Q8" s="13"/>
    </row>
    <row r="9" spans="1:17">
      <c r="A9" s="15">
        <v>461</v>
      </c>
      <c r="B9" s="15">
        <v>1.0389999999999999</v>
      </c>
      <c r="C9" s="15">
        <v>1.274</v>
      </c>
      <c r="D9" s="15">
        <v>0.316</v>
      </c>
      <c r="E9" s="15">
        <v>18.177</v>
      </c>
      <c r="F9" s="15">
        <v>0.21299999999999999</v>
      </c>
      <c r="G9" s="15">
        <v>224.07400000000001</v>
      </c>
      <c r="I9" s="13" t="s">
        <v>3</v>
      </c>
      <c r="J9" s="13">
        <f ca="1"/>
        <v>-6.1460818713450298E-4</v>
      </c>
      <c r="K9" s="13">
        <f ca="1"/>
        <v>6.4790350877192981E-3</v>
      </c>
      <c r="L9" s="13">
        <f ca="1"/>
        <v>7.4356491228070171E-3</v>
      </c>
      <c r="M9" s="13">
        <f ca="1"/>
        <v>0.2411262748538012</v>
      </c>
      <c r="N9" s="13">
        <f ca="1"/>
        <v>2.8822719298245616E-3</v>
      </c>
      <c r="O9" s="13">
        <f ca="1"/>
        <v>1.0897173859649125</v>
      </c>
      <c r="P9" s="13"/>
      <c r="Q9" s="13"/>
    </row>
    <row r="10" spans="1:17">
      <c r="A10" s="15">
        <v>463</v>
      </c>
      <c r="B10" s="15">
        <v>0.83199999999999996</v>
      </c>
      <c r="C10" s="15">
        <v>0.86199999999999999</v>
      </c>
      <c r="D10" s="15">
        <v>0.11</v>
      </c>
      <c r="E10" s="15">
        <v>21.507999999999999</v>
      </c>
      <c r="F10" s="15">
        <v>0.16600000000000001</v>
      </c>
      <c r="G10" s="15">
        <v>134.89400000000001</v>
      </c>
      <c r="I10" s="13" t="s">
        <v>4</v>
      </c>
      <c r="J10" s="13">
        <f ca="1"/>
        <v>0.1000135467836259</v>
      </c>
      <c r="K10" s="13">
        <f ca="1"/>
        <v>8.484116959064222E-3</v>
      </c>
      <c r="L10" s="13">
        <f ca="1"/>
        <v>0.2411262748538012</v>
      </c>
      <c r="M10" s="13">
        <f ca="1"/>
        <v>74.707129286549716</v>
      </c>
      <c r="N10" s="13">
        <f ca="1"/>
        <v>0.18800823976608191</v>
      </c>
      <c r="O10" s="13">
        <f ca="1"/>
        <v>90.033102286549692</v>
      </c>
      <c r="P10" s="13"/>
      <c r="Q10" s="13"/>
    </row>
    <row r="11" spans="1:17">
      <c r="A11" s="15">
        <v>186</v>
      </c>
      <c r="B11" s="15">
        <v>0.95899999999999996</v>
      </c>
      <c r="C11" s="15">
        <v>1.2250000000000001</v>
      </c>
      <c r="D11" s="15">
        <v>6.9000000000000006E-2</v>
      </c>
      <c r="E11" s="15">
        <v>24.948</v>
      </c>
      <c r="F11" s="15">
        <v>0.16400000000000001</v>
      </c>
      <c r="G11" s="15">
        <v>214.71899999999999</v>
      </c>
      <c r="I11" s="13" t="s">
        <v>5</v>
      </c>
      <c r="J11" s="13">
        <f ca="1"/>
        <v>1.7479269005847946E-3</v>
      </c>
      <c r="K11" s="13">
        <f ca="1"/>
        <v>4.0439561403508763E-3</v>
      </c>
      <c r="L11" s="13">
        <f ca="1"/>
        <v>2.8822719298245616E-3</v>
      </c>
      <c r="M11" s="13">
        <f ca="1"/>
        <v>0.18800823976608191</v>
      </c>
      <c r="N11" s="13">
        <f ca="1"/>
        <v>4.069257309941521E-3</v>
      </c>
      <c r="O11" s="13">
        <f ca="1"/>
        <v>-0.99033053801169602</v>
      </c>
      <c r="P11" s="13"/>
      <c r="Q11" s="13"/>
    </row>
    <row r="12" spans="1:17">
      <c r="A12" s="15">
        <v>488</v>
      </c>
      <c r="B12" s="15">
        <v>0.76300000000000001</v>
      </c>
      <c r="C12" s="15">
        <v>0.95099999999999996</v>
      </c>
      <c r="D12" s="15">
        <v>0.127</v>
      </c>
      <c r="E12" s="15">
        <v>23.925999999999998</v>
      </c>
      <c r="F12" s="15">
        <v>0.153</v>
      </c>
      <c r="G12" s="15">
        <v>159.96899999999999</v>
      </c>
      <c r="I12" s="13" t="s">
        <v>6</v>
      </c>
      <c r="J12" s="13">
        <f ca="1"/>
        <v>-0.51273517543859581</v>
      </c>
      <c r="K12" s="13">
        <f ca="1"/>
        <v>-0.51116110526315794</v>
      </c>
      <c r="L12" s="13">
        <f ca="1"/>
        <v>1.0897173859649125</v>
      </c>
      <c r="M12" s="13">
        <f ca="1"/>
        <v>90.033102286549692</v>
      </c>
      <c r="N12" s="13">
        <f ca="1"/>
        <v>-0.99033053801169602</v>
      </c>
      <c r="O12" s="13">
        <f ca="1"/>
        <v>2030.670844508772</v>
      </c>
      <c r="P12" s="13"/>
      <c r="Q12" s="13"/>
    </row>
    <row r="13" spans="1:17">
      <c r="A13" s="15">
        <v>38</v>
      </c>
      <c r="B13" s="15">
        <v>1.099</v>
      </c>
      <c r="C13" s="15">
        <v>1.1879999999999999</v>
      </c>
      <c r="D13" s="15">
        <v>0.129</v>
      </c>
      <c r="E13" s="15">
        <v>16.888999999999999</v>
      </c>
      <c r="F13" s="15">
        <v>0.23699999999999999</v>
      </c>
      <c r="G13" s="15">
        <v>125.489</v>
      </c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A14" s="15">
        <v>50</v>
      </c>
      <c r="B14" s="15">
        <v>1.0920000000000001</v>
      </c>
      <c r="C14" s="15">
        <v>0.995</v>
      </c>
      <c r="D14" s="15">
        <v>0.188</v>
      </c>
      <c r="E14" s="15">
        <v>28.727</v>
      </c>
      <c r="F14" s="15">
        <v>0.17199999999999999</v>
      </c>
      <c r="G14" s="15">
        <v>233.46799999999999</v>
      </c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A15" s="15">
        <v>685</v>
      </c>
      <c r="B15" s="15">
        <v>1.0780000000000001</v>
      </c>
      <c r="C15" s="15">
        <v>0.999</v>
      </c>
      <c r="D15" s="15">
        <v>0.27200000000000002</v>
      </c>
      <c r="E15" s="15">
        <v>40.023000000000003</v>
      </c>
      <c r="F15" s="15">
        <v>0.32800000000000001</v>
      </c>
      <c r="G15" s="15">
        <v>181.86600000000001</v>
      </c>
      <c r="I15" s="14" t="s">
        <v>9</v>
      </c>
      <c r="J15" s="13">
        <f ca="1">MDETERM(J7:O12)</f>
        <v>3.172129269271592E-4</v>
      </c>
      <c r="K15" s="13"/>
      <c r="L15" s="13"/>
      <c r="M15" s="13"/>
      <c r="N15" s="13"/>
      <c r="O15" s="13"/>
      <c r="P15" s="13"/>
      <c r="Q15" s="13"/>
    </row>
    <row r="16" spans="1:17">
      <c r="A16" s="15">
        <v>673</v>
      </c>
      <c r="B16" s="15">
        <v>0.98599999999999999</v>
      </c>
      <c r="C16" s="15">
        <v>1.153</v>
      </c>
      <c r="D16" s="15">
        <v>0.32400000000000001</v>
      </c>
      <c r="E16" s="15">
        <v>41.366999999999997</v>
      </c>
      <c r="F16" s="15">
        <v>0.317</v>
      </c>
      <c r="G16" s="15">
        <v>216.37799999999999</v>
      </c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15">
        <v>4</v>
      </c>
      <c r="B17" s="15">
        <v>1.1080000000000001</v>
      </c>
      <c r="C17" s="15">
        <v>0.73299999999999998</v>
      </c>
      <c r="D17" s="15">
        <v>8.8999999999999996E-2</v>
      </c>
      <c r="E17" s="15">
        <v>23.135999999999999</v>
      </c>
      <c r="F17" s="15">
        <v>0.107</v>
      </c>
      <c r="G17" s="15">
        <v>278.49799999999999</v>
      </c>
      <c r="I17" s="13"/>
      <c r="J17" s="13"/>
      <c r="K17" s="13"/>
      <c r="L17" s="13"/>
      <c r="M17" s="13"/>
      <c r="N17" s="13"/>
      <c r="O17" s="13"/>
      <c r="P17" s="13"/>
      <c r="Q17" s="13"/>
    </row>
    <row r="18" spans="1:17">
      <c r="A18" s="15">
        <v>689</v>
      </c>
      <c r="B18" s="15">
        <v>0.98299999999999998</v>
      </c>
      <c r="C18" s="15">
        <v>1.222</v>
      </c>
      <c r="D18" s="15">
        <v>0.221</v>
      </c>
      <c r="E18" s="15">
        <v>47.003</v>
      </c>
      <c r="F18" s="15">
        <v>0.26900000000000002</v>
      </c>
      <c r="G18" s="15">
        <v>203.41800000000001</v>
      </c>
      <c r="I18" s="13"/>
      <c r="J18" s="13"/>
      <c r="K18" s="13"/>
      <c r="L18" s="24" t="s">
        <v>23</v>
      </c>
      <c r="M18" s="24"/>
      <c r="N18" s="24"/>
      <c r="O18" s="13"/>
      <c r="P18" s="13"/>
      <c r="Q18" s="13"/>
    </row>
    <row r="19" spans="1:17">
      <c r="A19" s="15">
        <v>666</v>
      </c>
      <c r="B19" s="15">
        <v>0.82099999999999995</v>
      </c>
      <c r="C19" s="15">
        <v>1.1259999999999999</v>
      </c>
      <c r="D19" s="15">
        <v>0.34399999999999997</v>
      </c>
      <c r="E19" s="15">
        <v>33.417999999999999</v>
      </c>
      <c r="F19" s="15">
        <v>0.249</v>
      </c>
      <c r="G19" s="15">
        <v>263.87299999999999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A20" s="15">
        <v>688</v>
      </c>
      <c r="B20" s="15">
        <v>1.083</v>
      </c>
      <c r="C20" s="15">
        <v>0.86099999999999999</v>
      </c>
      <c r="D20" s="15">
        <v>0.122</v>
      </c>
      <c r="E20" s="15">
        <v>40.515000000000001</v>
      </c>
      <c r="F20" s="15">
        <v>0.13400000000000001</v>
      </c>
      <c r="G20" s="15">
        <v>215.97200000000001</v>
      </c>
    </row>
    <row r="22" spans="1:17">
      <c r="J22" s="16"/>
      <c r="K22" s="16"/>
      <c r="L22" s="16"/>
      <c r="M22" s="16"/>
      <c r="N22" s="16"/>
      <c r="O22" s="16"/>
    </row>
    <row r="23" spans="1:17">
      <c r="J23" s="16"/>
      <c r="K23" s="16"/>
      <c r="L23" s="16"/>
      <c r="M23" s="16"/>
      <c r="N23" s="16"/>
      <c r="O23" s="16"/>
    </row>
    <row r="24" spans="1:17">
      <c r="J24" s="16"/>
      <c r="K24" s="16"/>
      <c r="L24" s="16"/>
      <c r="M24" s="16"/>
      <c r="N24" s="16"/>
      <c r="O24" s="16"/>
    </row>
    <row r="25" spans="1:17">
      <c r="J25" s="16"/>
      <c r="K25" s="16"/>
      <c r="L25" s="16"/>
      <c r="M25" s="16"/>
      <c r="N25" s="16"/>
      <c r="O25" s="16"/>
    </row>
    <row r="26" spans="1:17">
      <c r="J26" s="16"/>
      <c r="K26" s="16"/>
      <c r="L26" s="16"/>
      <c r="M26" s="16"/>
      <c r="N26" s="16"/>
      <c r="O26" s="16"/>
    </row>
    <row r="27" spans="1:17">
      <c r="J27" s="16"/>
      <c r="K27" s="16"/>
      <c r="L27" s="16"/>
      <c r="M27" s="16"/>
      <c r="N27" s="16"/>
      <c r="O27" s="16"/>
    </row>
  </sheetData>
  <mergeCells count="1">
    <mergeCell ref="L18:N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2" sqref="A2"/>
    </sheetView>
  </sheetViews>
  <sheetFormatPr baseColWidth="10" defaultColWidth="11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3"/>
      <c r="J1" s="13" t="s">
        <v>1</v>
      </c>
      <c r="K1" s="13" t="s">
        <v>2</v>
      </c>
      <c r="L1" s="13" t="s">
        <v>3</v>
      </c>
      <c r="M1" s="13" t="s">
        <v>4</v>
      </c>
      <c r="N1" s="13" t="s">
        <v>5</v>
      </c>
      <c r="O1" s="13" t="s">
        <v>6</v>
      </c>
      <c r="P1" s="13"/>
      <c r="Q1" s="13" t="s">
        <v>7</v>
      </c>
    </row>
    <row r="2" spans="1:17">
      <c r="A2" s="15">
        <v>458</v>
      </c>
      <c r="B2" s="15">
        <v>0.69299999999999995</v>
      </c>
      <c r="C2" s="15">
        <v>1.4690000000000001</v>
      </c>
      <c r="D2" s="15">
        <v>0.23400000000000001</v>
      </c>
      <c r="E2" s="15">
        <v>49.197000000000003</v>
      </c>
      <c r="F2" s="15">
        <v>0.23599999999999999</v>
      </c>
      <c r="G2" s="15">
        <v>207.13800000000001</v>
      </c>
      <c r="I2" s="14" t="s">
        <v>8</v>
      </c>
      <c r="J2" s="13">
        <f ca="1">SUM(B2:INDIRECT("B"&amp;$Q$2+1))/$Q$2</f>
        <v>0.95799999999999996</v>
      </c>
      <c r="K2" s="13">
        <f ca="1">SUM(C2:INDIRECT("C"&amp;$Q$2+1))/$Q$2</f>
        <v>1.3539000000000001</v>
      </c>
      <c r="L2" s="13">
        <f ca="1">SUM(D2:INDIRECT("D"&amp;$Q$2+1))/$Q$2</f>
        <v>0.25389999999999996</v>
      </c>
      <c r="M2" s="13">
        <f ca="1">SUM(E2:INDIRECT("E"&amp;$Q$2+1))/$Q$2</f>
        <v>38.942499999999995</v>
      </c>
      <c r="N2" s="13">
        <f ca="1">SUM(F2:INDIRECT("F"&amp;$Q$2+1))/$Q$2</f>
        <v>0.21760000000000002</v>
      </c>
      <c r="O2" s="13">
        <f ca="1">SUM(G2:INDIRECT("G"&amp;$Q$2+1))/$Q$2</f>
        <v>249.44289999999995</v>
      </c>
      <c r="P2" s="13"/>
      <c r="Q2" s="13">
        <f>COUNTA(B2:B1000)</f>
        <v>10</v>
      </c>
    </row>
    <row r="3" spans="1:17">
      <c r="A3" s="15">
        <v>601</v>
      </c>
      <c r="B3" s="15">
        <v>0.96399999999999997</v>
      </c>
      <c r="C3" s="15">
        <v>0.97399999999999998</v>
      </c>
      <c r="D3" s="15">
        <v>0.318</v>
      </c>
      <c r="E3" s="15">
        <v>44.012999999999998</v>
      </c>
      <c r="F3" s="15">
        <v>0.188</v>
      </c>
      <c r="G3" s="15">
        <v>294.221</v>
      </c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5">
        <v>472</v>
      </c>
      <c r="B4" s="15">
        <v>1.1259999999999999</v>
      </c>
      <c r="C4" s="15">
        <v>0.90800000000000003</v>
      </c>
      <c r="D4" s="15">
        <v>0.13600000000000001</v>
      </c>
      <c r="E4" s="15">
        <v>43.372</v>
      </c>
      <c r="F4" s="15">
        <v>0.26900000000000002</v>
      </c>
      <c r="G4" s="15">
        <v>238.62299999999999</v>
      </c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15">
        <v>88</v>
      </c>
      <c r="B5" s="15">
        <v>1.04</v>
      </c>
      <c r="C5" s="15">
        <v>1.7909999999999999</v>
      </c>
      <c r="D5" s="15">
        <v>9.4E-2</v>
      </c>
      <c r="E5" s="15">
        <v>27.407</v>
      </c>
      <c r="F5" s="15">
        <v>0.23</v>
      </c>
      <c r="G5" s="15">
        <v>169.28899999999999</v>
      </c>
      <c r="I5" s="14" t="s">
        <v>24</v>
      </c>
      <c r="J5" s="13"/>
      <c r="K5" s="13"/>
      <c r="L5" s="13"/>
      <c r="M5" s="13"/>
      <c r="N5" s="13"/>
      <c r="O5" s="13"/>
      <c r="P5" s="13"/>
      <c r="Q5" s="13"/>
    </row>
    <row r="6" spans="1:17">
      <c r="A6" s="15">
        <v>607</v>
      </c>
      <c r="B6" s="15">
        <v>0.97699999999999998</v>
      </c>
      <c r="C6" s="15">
        <v>1.464</v>
      </c>
      <c r="D6" s="15">
        <v>0.495</v>
      </c>
      <c r="E6" s="15">
        <v>40.442</v>
      </c>
      <c r="F6" s="15">
        <v>0.33800000000000002</v>
      </c>
      <c r="G6" s="15">
        <v>213.494</v>
      </c>
      <c r="I6" s="13"/>
      <c r="J6" s="13" t="s">
        <v>1</v>
      </c>
      <c r="K6" s="13" t="s">
        <v>2</v>
      </c>
      <c r="L6" s="13" t="s">
        <v>3</v>
      </c>
      <c r="M6" s="13" t="s">
        <v>4</v>
      </c>
      <c r="N6" s="13" t="s">
        <v>5</v>
      </c>
      <c r="O6" s="13" t="s">
        <v>6</v>
      </c>
      <c r="P6" s="13"/>
      <c r="Q6" s="13"/>
    </row>
    <row r="7" spans="1:17">
      <c r="A7" s="15">
        <v>695</v>
      </c>
      <c r="B7" s="15">
        <v>0.84299999999999997</v>
      </c>
      <c r="C7" s="15">
        <v>1.6559999999999999</v>
      </c>
      <c r="D7" s="15">
        <v>0.43099999999999999</v>
      </c>
      <c r="E7" s="15">
        <v>47.561999999999998</v>
      </c>
      <c r="F7" s="15">
        <v>0.23799999999999999</v>
      </c>
      <c r="G7" s="15">
        <v>286.96699999999998</v>
      </c>
      <c r="I7" s="13" t="s">
        <v>1</v>
      </c>
      <c r="J7" s="13">
        <f t="array" aca="1" ref="J7:O12" ca="1">MMULT(TRANSPOSE(B2:INDIRECT("G"&amp;$Q$2+1)-J2:O2),B2:INDIRECT("G"&amp;$Q$2+1)-J2:O2)/(Q2-1)</f>
        <v>3.0736444444444438E-2</v>
      </c>
      <c r="K7" s="13">
        <f ca="1"/>
        <v>-4.5573333333333264E-3</v>
      </c>
      <c r="L7" s="13">
        <f ca="1"/>
        <v>-3.2423333333333332E-3</v>
      </c>
      <c r="M7" s="13">
        <f ca="1"/>
        <v>-0.93390955555555577</v>
      </c>
      <c r="N7" s="13">
        <f ca="1"/>
        <v>3.3723333333333331E-3</v>
      </c>
      <c r="O7" s="13">
        <f ca="1"/>
        <v>4.6846777777777716E-2</v>
      </c>
      <c r="P7" s="13"/>
      <c r="Q7" s="13"/>
    </row>
    <row r="8" spans="1:17">
      <c r="A8" s="15">
        <v>676</v>
      </c>
      <c r="B8" s="15">
        <v>0.68600000000000005</v>
      </c>
      <c r="C8" s="15">
        <v>1.1819999999999999</v>
      </c>
      <c r="D8" s="15">
        <v>0.153</v>
      </c>
      <c r="E8" s="15">
        <v>45.932000000000002</v>
      </c>
      <c r="F8" s="15">
        <v>6.2E-2</v>
      </c>
      <c r="G8" s="15">
        <v>262.48399999999998</v>
      </c>
      <c r="I8" s="13" t="s">
        <v>2</v>
      </c>
      <c r="J8" s="13">
        <f ca="1"/>
        <v>-4.5573333333333264E-3</v>
      </c>
      <c r="K8" s="13">
        <f ca="1"/>
        <v>7.8920766666666642E-2</v>
      </c>
      <c r="L8" s="13">
        <f ca="1"/>
        <v>6.2689888888888866E-3</v>
      </c>
      <c r="M8" s="13">
        <f ca="1"/>
        <v>-0.72551761111111124</v>
      </c>
      <c r="N8" s="13">
        <f ca="1"/>
        <v>3.2107333333333344E-3</v>
      </c>
      <c r="O8" s="13">
        <f ca="1"/>
        <v>-4.8994477888888888</v>
      </c>
      <c r="P8" s="13"/>
      <c r="Q8" s="13"/>
    </row>
    <row r="9" spans="1:17">
      <c r="A9" s="15">
        <v>20</v>
      </c>
      <c r="B9" s="15">
        <v>1.208</v>
      </c>
      <c r="C9" s="15">
        <v>1.486</v>
      </c>
      <c r="D9" s="15">
        <v>0.23100000000000001</v>
      </c>
      <c r="E9" s="15">
        <v>31.577999999999999</v>
      </c>
      <c r="F9" s="15">
        <v>0.13800000000000001</v>
      </c>
      <c r="G9" s="15">
        <v>272.423</v>
      </c>
      <c r="I9" s="13" t="s">
        <v>3</v>
      </c>
      <c r="J9" s="13">
        <f ca="1"/>
        <v>-3.2423333333333332E-3</v>
      </c>
      <c r="K9" s="13">
        <f ca="1"/>
        <v>6.2689888888888866E-3</v>
      </c>
      <c r="L9" s="13">
        <f ca="1"/>
        <v>1.6357877777777776E-2</v>
      </c>
      <c r="M9" s="13">
        <f ca="1"/>
        <v>0.36019861111111096</v>
      </c>
      <c r="N9" s="13">
        <f ca="1"/>
        <v>4.2629555555555552E-3</v>
      </c>
      <c r="O9" s="13">
        <f ca="1"/>
        <v>1.4805347666666668</v>
      </c>
      <c r="P9" s="13"/>
      <c r="Q9" s="13"/>
    </row>
    <row r="10" spans="1:17">
      <c r="A10" s="15">
        <v>462</v>
      </c>
      <c r="B10" s="15">
        <v>1.103</v>
      </c>
      <c r="C10" s="15">
        <v>1.2430000000000001</v>
      </c>
      <c r="D10" s="15">
        <v>0.19900000000000001</v>
      </c>
      <c r="E10" s="15">
        <v>31.981000000000002</v>
      </c>
      <c r="F10" s="15">
        <v>0.24299999999999999</v>
      </c>
      <c r="G10" s="15">
        <v>255.88</v>
      </c>
      <c r="I10" s="13" t="s">
        <v>4</v>
      </c>
      <c r="J10" s="13">
        <f ca="1"/>
        <v>-0.93390955555555577</v>
      </c>
      <c r="K10" s="13">
        <f ca="1"/>
        <v>-0.72551761111111124</v>
      </c>
      <c r="L10" s="13">
        <f ca="1"/>
        <v>0.36019861111111096</v>
      </c>
      <c r="M10" s="13">
        <f ca="1"/>
        <v>70.297967388888907</v>
      </c>
      <c r="N10" s="13">
        <f ca="1"/>
        <v>-4.2109888888888967E-2</v>
      </c>
      <c r="O10" s="13">
        <f ca="1"/>
        <v>36.372342166666584</v>
      </c>
      <c r="P10" s="13"/>
      <c r="Q10" s="13"/>
    </row>
    <row r="11" spans="1:17">
      <c r="A11" s="15">
        <v>434</v>
      </c>
      <c r="B11" s="15">
        <v>0.94</v>
      </c>
      <c r="C11" s="15">
        <v>1.3660000000000001</v>
      </c>
      <c r="D11" s="15">
        <v>0.248</v>
      </c>
      <c r="E11" s="15">
        <v>27.940999999999999</v>
      </c>
      <c r="F11" s="15">
        <v>0.23400000000000001</v>
      </c>
      <c r="G11" s="15">
        <v>293.91000000000003</v>
      </c>
      <c r="I11" s="13" t="s">
        <v>5</v>
      </c>
      <c r="J11" s="13">
        <f ca="1"/>
        <v>3.3723333333333331E-3</v>
      </c>
      <c r="K11" s="13">
        <f ca="1"/>
        <v>3.2107333333333344E-3</v>
      </c>
      <c r="L11" s="13">
        <f ca="1"/>
        <v>4.2629555555555552E-3</v>
      </c>
      <c r="M11" s="13">
        <f ca="1"/>
        <v>-4.2109888888888967E-2</v>
      </c>
      <c r="N11" s="13">
        <f ca="1"/>
        <v>5.5982666666666674E-3</v>
      </c>
      <c r="O11" s="13">
        <f ca="1"/>
        <v>-1.1313663777777778</v>
      </c>
      <c r="P11" s="13"/>
      <c r="Q11" s="13"/>
    </row>
    <row r="12" spans="1:17">
      <c r="I12" s="13" t="s">
        <v>6</v>
      </c>
      <c r="J12" s="13">
        <f ca="1"/>
        <v>4.6846777777777716E-2</v>
      </c>
      <c r="K12" s="13">
        <f ca="1"/>
        <v>-4.8994477888888888</v>
      </c>
      <c r="L12" s="13">
        <f ca="1"/>
        <v>1.4805347666666668</v>
      </c>
      <c r="M12" s="13">
        <f ca="1"/>
        <v>36.372342166666584</v>
      </c>
      <c r="N12" s="13">
        <f ca="1"/>
        <v>-1.1313663777777778</v>
      </c>
      <c r="O12" s="13">
        <f ca="1"/>
        <v>1750.4218601000002</v>
      </c>
      <c r="P12" s="13"/>
      <c r="Q12" s="13"/>
    </row>
    <row r="13" spans="1:17"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I15" s="14" t="s">
        <v>9</v>
      </c>
      <c r="J15" s="13">
        <f ca="1">MDETERM(J7:O12)</f>
        <v>2.2065934612359138E-3</v>
      </c>
      <c r="K15" s="13"/>
      <c r="L15" s="13"/>
      <c r="M15" s="13"/>
      <c r="N15" s="13"/>
      <c r="O15" s="13"/>
      <c r="P15" s="13"/>
      <c r="Q15" s="13"/>
    </row>
    <row r="16" spans="1:17">
      <c r="I16" s="13"/>
      <c r="J16" s="13"/>
      <c r="K16" s="13"/>
      <c r="L16" s="13"/>
      <c r="M16" s="13"/>
      <c r="N16" s="13"/>
      <c r="O16" s="13"/>
      <c r="P16" s="13"/>
      <c r="Q16" s="13"/>
    </row>
    <row r="17" spans="9:17">
      <c r="I17" s="13"/>
      <c r="J17" s="13"/>
      <c r="K17" s="13"/>
      <c r="L17" s="13"/>
      <c r="M17" s="13"/>
      <c r="N17" s="13"/>
      <c r="O17" s="13"/>
      <c r="P17" s="13"/>
      <c r="Q17" s="13"/>
    </row>
    <row r="18" spans="9:17">
      <c r="I18" s="13"/>
      <c r="J18" s="13"/>
      <c r="K18" s="13"/>
      <c r="L18" s="24" t="s">
        <v>23</v>
      </c>
      <c r="M18" s="24"/>
      <c r="N18" s="24"/>
      <c r="O18" s="13"/>
      <c r="P18" s="13"/>
      <c r="Q18" s="13"/>
    </row>
    <row r="19" spans="9:17">
      <c r="I19" s="13"/>
      <c r="J19" s="13"/>
      <c r="K19" s="13"/>
      <c r="L19" s="13"/>
      <c r="M19" s="13"/>
      <c r="N19" s="13"/>
      <c r="O19" s="13"/>
      <c r="P19" s="13"/>
      <c r="Q19" s="13"/>
    </row>
    <row r="22" spans="9:17">
      <c r="J22" s="16"/>
      <c r="K22" s="16"/>
      <c r="L22" s="16"/>
      <c r="M22" s="16"/>
      <c r="N22" s="16"/>
      <c r="O22" s="16"/>
    </row>
    <row r="23" spans="9:17">
      <c r="J23" s="16"/>
      <c r="K23" s="16"/>
      <c r="L23" s="16"/>
      <c r="M23" s="16"/>
      <c r="N23" s="16"/>
      <c r="O23" s="16"/>
    </row>
    <row r="24" spans="9:17">
      <c r="J24" s="16"/>
      <c r="K24" s="16"/>
      <c r="L24" s="16"/>
      <c r="M24" s="16"/>
      <c r="N24" s="16"/>
      <c r="O24" s="16"/>
    </row>
    <row r="25" spans="9:17">
      <c r="J25" s="16"/>
      <c r="K25" s="16"/>
      <c r="L25" s="16"/>
      <c r="M25" s="16"/>
      <c r="N25" s="16"/>
      <c r="O25" s="16"/>
    </row>
    <row r="26" spans="9:17">
      <c r="J26" s="16"/>
      <c r="K26" s="16"/>
      <c r="L26" s="16"/>
      <c r="M26" s="16"/>
      <c r="N26" s="16"/>
      <c r="O26" s="16"/>
    </row>
    <row r="27" spans="9:17">
      <c r="J27" s="16"/>
      <c r="K27" s="16"/>
      <c r="L27" s="16"/>
      <c r="M27" s="16"/>
      <c r="N27" s="16"/>
      <c r="O27" s="16"/>
    </row>
  </sheetData>
  <mergeCells count="1">
    <mergeCell ref="L18:N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grade0</vt:lpstr>
      <vt:lpstr>grade1</vt:lpstr>
      <vt:lpstr>grade2</vt:lpstr>
      <vt:lpstr>grade3</vt:lpstr>
    </vt:vector>
  </TitlesOfParts>
  <Company>Hungarian Academy of Sciences, Research Centre for Natural Sciences, Institute of Enzymology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 Kalmar</dc:creator>
  <cp:lastModifiedBy>Nai-Chieh Liu</cp:lastModifiedBy>
  <dcterms:created xsi:type="dcterms:W3CDTF">2015-10-17T14:02:09Z</dcterms:created>
  <dcterms:modified xsi:type="dcterms:W3CDTF">2016-04-14T09:42:54Z</dcterms:modified>
</cp:coreProperties>
</file>